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xr:revisionPtr revIDLastSave="0" documentId="8_{DEAAFDAF-2226-4FBF-A81B-02A7FCD4D5BF}" xr6:coauthVersionLast="47" xr6:coauthVersionMax="47" xr10:uidLastSave="{00000000-0000-0000-0000-000000000000}"/>
  <bookViews>
    <workbookView xWindow="-110" yWindow="-110" windowWidth="38620" windowHeight="23500" xr2:uid="{51BFAB55-F4AA-429F-8549-9B7355677446}"/>
  </bookViews>
  <sheets>
    <sheet name="Fabbisogno - Daily Consumption" sheetId="3" r:id="rId1"/>
    <sheet name="Example" sheetId="1" r:id="rId2"/>
    <sheet name="Foglio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3" l="1"/>
  <c r="R50" i="3"/>
  <c r="R51" i="3"/>
  <c r="R52" i="3"/>
  <c r="R53" i="3"/>
  <c r="R54" i="3"/>
  <c r="R55" i="3"/>
  <c r="R56" i="3"/>
  <c r="R58" i="3"/>
  <c r="R59" i="3"/>
  <c r="R4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9" i="3"/>
  <c r="U10" i="3"/>
  <c r="V10" i="3"/>
  <c r="V11" i="3"/>
  <c r="U12" i="3"/>
  <c r="V12" i="3"/>
  <c r="W12" i="3"/>
  <c r="R13" i="3"/>
  <c r="U13" i="3"/>
  <c r="V13" i="3"/>
  <c r="W13" i="3"/>
  <c r="R14" i="3"/>
  <c r="U14" i="3"/>
  <c r="V14" i="3"/>
  <c r="W14" i="3"/>
  <c r="R15" i="3"/>
  <c r="U15" i="3"/>
  <c r="V15" i="3"/>
  <c r="W15" i="3"/>
  <c r="R16" i="3"/>
  <c r="V16" i="3"/>
  <c r="R17" i="3"/>
  <c r="U17" i="3"/>
  <c r="V17" i="3"/>
  <c r="W17" i="3"/>
  <c r="R18" i="3"/>
  <c r="U18" i="3"/>
  <c r="V18" i="3"/>
  <c r="W18" i="3"/>
  <c r="R19" i="3"/>
  <c r="U19" i="3"/>
  <c r="V19" i="3"/>
  <c r="W19" i="3"/>
  <c r="R20" i="3"/>
  <c r="U20" i="3"/>
  <c r="V20" i="3"/>
  <c r="W20" i="3"/>
  <c r="R21" i="3"/>
  <c r="U21" i="3"/>
  <c r="V21" i="3"/>
  <c r="W21" i="3"/>
  <c r="R22" i="3"/>
  <c r="U22" i="3"/>
  <c r="V22" i="3"/>
  <c r="W22" i="3"/>
  <c r="R23" i="3"/>
  <c r="U23" i="3"/>
  <c r="V23" i="3"/>
  <c r="W23" i="3"/>
  <c r="R24" i="3"/>
  <c r="U24" i="3"/>
  <c r="V24" i="3"/>
  <c r="W24" i="3"/>
  <c r="R25" i="3"/>
  <c r="U25" i="3"/>
  <c r="V25" i="3"/>
  <c r="W25" i="3"/>
  <c r="R26" i="3"/>
  <c r="U26" i="3"/>
  <c r="V26" i="3"/>
  <c r="W26" i="3"/>
  <c r="R27" i="3"/>
  <c r="U27" i="3"/>
  <c r="V27" i="3"/>
  <c r="W27" i="3"/>
  <c r="R28" i="3"/>
  <c r="U28" i="3"/>
  <c r="V28" i="3"/>
  <c r="W28" i="3"/>
  <c r="R29" i="3"/>
  <c r="U29" i="3"/>
  <c r="V29" i="3"/>
  <c r="W29" i="3"/>
  <c r="R30" i="3"/>
  <c r="U30" i="3"/>
  <c r="V30" i="3"/>
  <c r="W30" i="3"/>
  <c r="R31" i="3"/>
  <c r="U31" i="3"/>
  <c r="V31" i="3"/>
  <c r="W31" i="3"/>
  <c r="R32" i="3"/>
  <c r="U32" i="3"/>
  <c r="V32" i="3"/>
  <c r="W32" i="3"/>
  <c r="R33" i="3"/>
  <c r="U33" i="3"/>
  <c r="V33" i="3"/>
  <c r="W33" i="3"/>
  <c r="N25" i="3"/>
  <c r="O25" i="3"/>
  <c r="N24" i="3"/>
  <c r="O24" i="3"/>
  <c r="N23" i="3"/>
  <c r="O23" i="3"/>
  <c r="N22" i="3"/>
  <c r="O22" i="3"/>
  <c r="N21" i="3"/>
  <c r="O21" i="3"/>
  <c r="N20" i="3"/>
  <c r="O20" i="3"/>
  <c r="N19" i="3"/>
  <c r="O19" i="3"/>
  <c r="N18" i="3"/>
  <c r="O18" i="3"/>
  <c r="I22" i="3"/>
  <c r="U9" i="3"/>
  <c r="I18" i="3"/>
  <c r="L18" i="3"/>
  <c r="I19" i="3"/>
  <c r="L19" i="3"/>
  <c r="I20" i="3"/>
  <c r="L20" i="3"/>
  <c r="I21" i="3"/>
  <c r="L21" i="3"/>
  <c r="L22" i="3"/>
  <c r="I23" i="3"/>
  <c r="L23" i="3"/>
  <c r="I24" i="3"/>
  <c r="L24" i="3"/>
  <c r="I25" i="3"/>
  <c r="L25" i="3"/>
  <c r="O10" i="3"/>
  <c r="O11" i="3"/>
  <c r="O12" i="3"/>
  <c r="O13" i="3"/>
  <c r="O14" i="3"/>
  <c r="O15" i="3"/>
  <c r="O16" i="3"/>
  <c r="O17" i="3"/>
  <c r="O26" i="3"/>
  <c r="O27" i="3"/>
  <c r="O28" i="3"/>
  <c r="O29" i="3"/>
  <c r="O30" i="3"/>
  <c r="O31" i="3"/>
  <c r="O32" i="3"/>
  <c r="O33" i="3"/>
  <c r="O9" i="3"/>
  <c r="P54" i="3"/>
  <c r="L26" i="3"/>
  <c r="K25" i="1"/>
  <c r="M25" i="1" s="1"/>
  <c r="P25" i="1"/>
  <c r="M9" i="1"/>
  <c r="P9" i="1"/>
  <c r="R9" i="1" s="1"/>
  <c r="P10" i="1"/>
  <c r="R10" i="1" s="1"/>
  <c r="P11" i="1"/>
  <c r="R11" i="1" s="1"/>
  <c r="P12" i="1"/>
  <c r="P13" i="1"/>
  <c r="R13" i="1" s="1"/>
  <c r="P14" i="1"/>
  <c r="P15" i="1"/>
  <c r="P16" i="1"/>
  <c r="Q16" i="1" s="1"/>
  <c r="P17" i="1"/>
  <c r="Q17" i="1" s="1"/>
  <c r="P18" i="1"/>
  <c r="P19" i="1"/>
  <c r="R19" i="1" s="1"/>
  <c r="P20" i="1"/>
  <c r="P21" i="1"/>
  <c r="R21" i="1" s="1"/>
  <c r="P22" i="1"/>
  <c r="P23" i="1"/>
  <c r="P24" i="1"/>
  <c r="Q24" i="1" s="1"/>
  <c r="P26" i="1"/>
  <c r="Q26" i="1" s="1"/>
  <c r="N46" i="3"/>
  <c r="N33" i="3"/>
  <c r="L33" i="3"/>
  <c r="I33" i="3"/>
  <c r="N32" i="3"/>
  <c r="I32" i="3"/>
  <c r="N31" i="3"/>
  <c r="L31" i="3"/>
  <c r="I31" i="3"/>
  <c r="N30" i="3"/>
  <c r="L30" i="3"/>
  <c r="I30" i="3"/>
  <c r="N29" i="3"/>
  <c r="L29" i="3"/>
  <c r="I29" i="3"/>
  <c r="N28" i="3"/>
  <c r="L28" i="3"/>
  <c r="I28" i="3"/>
  <c r="N27" i="3"/>
  <c r="L27" i="3"/>
  <c r="I27" i="3"/>
  <c r="N26" i="3"/>
  <c r="I26" i="3"/>
  <c r="N17" i="3"/>
  <c r="L17" i="3"/>
  <c r="I17" i="3"/>
  <c r="N16" i="3"/>
  <c r="L16" i="3"/>
  <c r="U16" i="3" s="1"/>
  <c r="I16" i="3"/>
  <c r="N15" i="3"/>
  <c r="L15" i="3"/>
  <c r="I15" i="3"/>
  <c r="N14" i="3"/>
  <c r="L14" i="3"/>
  <c r="I14" i="3"/>
  <c r="N13" i="3"/>
  <c r="L13" i="3"/>
  <c r="I13" i="3"/>
  <c r="N12" i="3"/>
  <c r="L12" i="3"/>
  <c r="R12" i="3" s="1"/>
  <c r="I12" i="3"/>
  <c r="N11" i="3"/>
  <c r="L11" i="3"/>
  <c r="W11" i="3" s="1"/>
  <c r="I11" i="3"/>
  <c r="N10" i="3"/>
  <c r="L10" i="3"/>
  <c r="W10" i="3" s="1"/>
  <c r="I10" i="3"/>
  <c r="N9" i="3"/>
  <c r="L9" i="3"/>
  <c r="T18" i="3" s="1"/>
  <c r="I9" i="3"/>
  <c r="I26" i="1"/>
  <c r="I22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9" i="1"/>
  <c r="I24" i="1"/>
  <c r="I23" i="1"/>
  <c r="I21" i="1"/>
  <c r="M26" i="1"/>
  <c r="K18" i="1"/>
  <c r="M18" i="1" s="1"/>
  <c r="I10" i="1"/>
  <c r="I11" i="1"/>
  <c r="I12" i="1"/>
  <c r="I13" i="1"/>
  <c r="I14" i="1"/>
  <c r="I15" i="1"/>
  <c r="I16" i="1"/>
  <c r="I17" i="1"/>
  <c r="I18" i="1"/>
  <c r="I19" i="1"/>
  <c r="I20" i="1"/>
  <c r="I9" i="1"/>
  <c r="O36" i="1"/>
  <c r="M21" i="1"/>
  <c r="M22" i="1"/>
  <c r="M23" i="1"/>
  <c r="M24" i="1"/>
  <c r="R24" i="1" s="1"/>
  <c r="M20" i="1"/>
  <c r="M19" i="1"/>
  <c r="M17" i="1"/>
  <c r="M16" i="1"/>
  <c r="M15" i="1"/>
  <c r="M14" i="1"/>
  <c r="M13" i="1"/>
  <c r="M12" i="1"/>
  <c r="M11" i="1"/>
  <c r="M10" i="1"/>
  <c r="R11" i="3" l="1"/>
  <c r="R10" i="3"/>
  <c r="I52" i="3"/>
  <c r="L52" i="3" s="1"/>
  <c r="T10" i="3"/>
  <c r="S10" i="3"/>
  <c r="T24" i="3"/>
  <c r="T14" i="3"/>
  <c r="S28" i="3"/>
  <c r="S14" i="3"/>
  <c r="S18" i="3"/>
  <c r="T31" i="3"/>
  <c r="S31" i="3"/>
  <c r="T21" i="3"/>
  <c r="S21" i="3"/>
  <c r="I69" i="3"/>
  <c r="I51" i="3"/>
  <c r="I68" i="3"/>
  <c r="V9" i="3"/>
  <c r="L37" i="3" s="1"/>
  <c r="S24" i="3"/>
  <c r="T27" i="3"/>
  <c r="T17" i="3"/>
  <c r="S27" i="3"/>
  <c r="S17" i="3"/>
  <c r="T30" i="3"/>
  <c r="T20" i="3"/>
  <c r="T13" i="3"/>
  <c r="S30" i="3"/>
  <c r="S20" i="3"/>
  <c r="S13" i="3"/>
  <c r="T33" i="3"/>
  <c r="T23" i="3"/>
  <c r="T16" i="3"/>
  <c r="S33" i="3"/>
  <c r="S23" i="3"/>
  <c r="S16" i="3"/>
  <c r="T26" i="3"/>
  <c r="S26" i="3"/>
  <c r="T29" i="3"/>
  <c r="T19" i="3"/>
  <c r="T12" i="3"/>
  <c r="S29" i="3"/>
  <c r="S19" i="3"/>
  <c r="S12" i="3"/>
  <c r="T32" i="3"/>
  <c r="T22" i="3"/>
  <c r="T15" i="3"/>
  <c r="S32" i="3"/>
  <c r="S22" i="3"/>
  <c r="S15" i="3"/>
  <c r="T11" i="3"/>
  <c r="T25" i="3"/>
  <c r="S11" i="3"/>
  <c r="S25" i="3"/>
  <c r="T28" i="3"/>
  <c r="U11" i="3"/>
  <c r="L36" i="3" s="1"/>
  <c r="W16" i="3"/>
  <c r="W9" i="3"/>
  <c r="T9" i="3"/>
  <c r="S9" i="3"/>
  <c r="R9" i="3"/>
  <c r="R17" i="1"/>
  <c r="R26" i="1"/>
  <c r="R16" i="1"/>
  <c r="Q9" i="1"/>
  <c r="M27" i="1"/>
  <c r="M31" i="1" s="1"/>
  <c r="M32" i="1" s="1"/>
  <c r="Q12" i="1"/>
  <c r="M33" i="1"/>
  <c r="Q20" i="1"/>
  <c r="R23" i="1"/>
  <c r="R15" i="1"/>
  <c r="Q22" i="1"/>
  <c r="R14" i="1"/>
  <c r="R18" i="1"/>
  <c r="R12" i="1"/>
  <c r="Q15" i="1"/>
  <c r="Q14" i="1"/>
  <c r="R22" i="1"/>
  <c r="R20" i="1"/>
  <c r="Q19" i="1"/>
  <c r="Q11" i="1"/>
  <c r="Q23" i="1"/>
  <c r="Q21" i="1"/>
  <c r="Q13" i="1"/>
  <c r="Q18" i="1"/>
  <c r="Q10" i="1"/>
  <c r="L35" i="3" l="1"/>
  <c r="P52" i="3"/>
  <c r="L69" i="3"/>
  <c r="P51" i="3"/>
  <c r="L51" i="3"/>
  <c r="L68" i="3"/>
  <c r="L38" i="3"/>
  <c r="M28" i="1"/>
  <c r="M29" i="1"/>
  <c r="L39" i="3" l="1"/>
  <c r="I59" i="3" s="1"/>
  <c r="Q62" i="3"/>
  <c r="L34" i="3"/>
  <c r="Q61" i="3"/>
  <c r="I43" i="3" l="1"/>
  <c r="I47" i="3" s="1"/>
  <c r="J68" i="3"/>
  <c r="J51" i="3"/>
  <c r="J69" i="3"/>
  <c r="J52" i="3"/>
  <c r="I63" i="3"/>
  <c r="J63" i="3" s="1"/>
  <c r="I46" i="3" l="1"/>
  <c r="J46" i="3" s="1"/>
  <c r="AY38" i="3" s="1"/>
  <c r="L63" i="3"/>
  <c r="J64" i="3" s="1"/>
  <c r="J47" i="3" l="1"/>
  <c r="AY39" i="3" s="1"/>
  <c r="AW38" i="3"/>
  <c r="AC46" i="3" s="1"/>
  <c r="L46" i="3"/>
  <c r="L47" i="3" l="1"/>
  <c r="AW39" i="3"/>
  <c r="AC47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58FABE-8DEF-42F7-A00C-9F56B9D5C130}" keepAlive="1" name="Query - Valori" description="Connessione alla query 'Valori' nella cartella di lavoro." type="5" refreshedVersion="0" background="1">
    <dbPr connection="Provider=Microsoft.Mashup.OleDb.1;Data Source=$Workbook$;Location=Valori;Extended Properties=&quot;&quot;" command="SELECT * FROM [Valori]"/>
  </connection>
</connections>
</file>

<file path=xl/sharedStrings.xml><?xml version="1.0" encoding="utf-8"?>
<sst xmlns="http://schemas.openxmlformats.org/spreadsheetml/2006/main" count="122" uniqueCount="95">
  <si>
    <t>Watts</t>
  </si>
  <si>
    <t>Ventola Maxxfan</t>
  </si>
  <si>
    <t>Amper (A)</t>
  </si>
  <si>
    <t>Accessory
Apparato</t>
  </si>
  <si>
    <t>Quantity
Quantità</t>
  </si>
  <si>
    <t>Tension (V)
Voltaggio (V)</t>
  </si>
  <si>
    <t>Planned Usage (Daily Hours)
Ore d'Uso Stimate</t>
  </si>
  <si>
    <t>Laptop</t>
  </si>
  <si>
    <t>Phone/Telefono</t>
  </si>
  <si>
    <t>Photocamera Charger</t>
  </si>
  <si>
    <t>Drone Charger</t>
  </si>
  <si>
    <t>Earpods</t>
  </si>
  <si>
    <t>Led Lights / Faretti Led</t>
  </si>
  <si>
    <t>Water Pump / Pompa Acqua</t>
  </si>
  <si>
    <t>Hair Dryer / Phon</t>
  </si>
  <si>
    <t>Hair Straightener / Piastra Capelli</t>
  </si>
  <si>
    <t xml:space="preserve">Fridge Isotherm Cruise 85L / Frigo </t>
  </si>
  <si>
    <t xml:space="preserve">TV Samsung M5 27'' </t>
  </si>
  <si>
    <t>Reading Lights / Luci Lettura</t>
  </si>
  <si>
    <t>Induction Cookstove / Induzione</t>
  </si>
  <si>
    <t>Toilet Fan / Ventola Bagno</t>
  </si>
  <si>
    <t xml:space="preserve">Led Strips </t>
  </si>
  <si>
    <t>JP Heater / Riscaldamento JP Combi 6e</t>
  </si>
  <si>
    <t>Min. Batteries (Amp/h)</t>
  </si>
  <si>
    <t>Min. Batteries + 15% (Amp/h)</t>
  </si>
  <si>
    <t>Total Wh (Watt/hours)
Wh Totali (Watt/ora)</t>
  </si>
  <si>
    <t>Inverter Power  (Watt)
Potenza Inverter (Watt)</t>
  </si>
  <si>
    <t>Total AC</t>
  </si>
  <si>
    <t>Total DC</t>
  </si>
  <si>
    <t xml:space="preserve">Total Watt Hours  </t>
  </si>
  <si>
    <t>Calculate your Daily Energy Consumption
Calcola il tuo Fabbisogno Elettrico Giornaliero</t>
  </si>
  <si>
    <t>Van DIY
Camperizzazione Fai da Te</t>
  </si>
  <si>
    <t>Fusibile</t>
  </si>
  <si>
    <t>USB Charger</t>
  </si>
  <si>
    <t>Apparato</t>
  </si>
  <si>
    <t xml:space="preserve">
Quantità</t>
  </si>
  <si>
    <t xml:space="preserve">
Voltaggio (V)</t>
  </si>
  <si>
    <t xml:space="preserve">
Ore d'Uso Stimate</t>
  </si>
  <si>
    <t xml:space="preserve">
Wh Totali (Watt/ora)</t>
  </si>
  <si>
    <t>Sistema Elettrico per Camper - Fai-da-Te</t>
  </si>
  <si>
    <t>/</t>
  </si>
  <si>
    <t>Alternando gli Apparati:</t>
  </si>
  <si>
    <t>CAPACITA' DELLA BATTERIA MINIMA RICHIESTA PER 1 GIORNO IN LIBERA SENZA RICARICHE:</t>
  </si>
  <si>
    <t>Peso Stimato (kg)</t>
  </si>
  <si>
    <t>Banco Batterie 12V Suggerito</t>
  </si>
  <si>
    <t>Potenza Inverter Suggerito (Watt)</t>
  </si>
  <si>
    <t>CHE INVERTER TI SERVIRA'?</t>
  </si>
  <si>
    <t>se Fossero al Litio (svuotando all'80%)</t>
  </si>
  <si>
    <t>se Fossero GEL/AGM (svuotando al 50%)</t>
  </si>
  <si>
    <t>Capacità Minima 12V Ah</t>
  </si>
  <si>
    <t>Total Wh - 12V DC</t>
  </si>
  <si>
    <t>Total Wh - 24V DC</t>
  </si>
  <si>
    <t>Total Wh - 110 AC</t>
  </si>
  <si>
    <t>Total Wh - 220V AC</t>
  </si>
  <si>
    <t>Consumo per 1 Giorno (in Ah - 12,8V):</t>
  </si>
  <si>
    <t>Potenza Minima (Watt)</t>
  </si>
  <si>
    <t>RIASSUNTO PER IMPIANTI A 12V</t>
  </si>
  <si>
    <t>RIASSUNTO PER IMPIANTI A 24V</t>
  </si>
  <si>
    <t>Banco Batterie 24V Suggerito</t>
  </si>
  <si>
    <t>Capacità Minima 24V Ah</t>
  </si>
  <si>
    <t>Consumo per 1 Giorno (in Ah - 25,6V):</t>
  </si>
  <si>
    <t>Per Alimentare tutto in Contemporanea:</t>
  </si>
  <si>
    <t>Prezzo Stimato</t>
  </si>
  <si>
    <t xml:space="preserve"> </t>
  </si>
  <si>
    <t>Euro</t>
  </si>
  <si>
    <t xml:space="preserve">https://amzn.to/46bXDPR </t>
  </si>
  <si>
    <t>CALCOLO WATT/ORA</t>
  </si>
  <si>
    <t>1) Il Calcolo dei Watt/Ora Totali già tiene conto del consumo dell'Inverter (10%)</t>
  </si>
  <si>
    <t>NOTE SU RISULTATI BATTERIE</t>
  </si>
  <si>
    <t>- per Litio --&gt; Multipli di 100Ah,</t>
  </si>
  <si>
    <t>- per AGM/GEL --&gt; Multipli di 100Ah, 120Ah, 140Ah.</t>
  </si>
  <si>
    <t>- per AGM/Gel fino al 50% della Capacità Disponibile,</t>
  </si>
  <si>
    <t>- per Litio LifePo4 fino al'80% della Capacità Disponibile.</t>
  </si>
  <si>
    <t>1) Il Banco Batterie Viene Calcolato Arrotondando per Eccesso al Multiplo più Vicino Disponibile sul Mercato:</t>
  </si>
  <si>
    <t>2) La "Capacità Minima Suggerita" viene calcolata per proteggere la longevità delle tue Batterie, svuotandole quindi:</t>
  </si>
  <si>
    <t>MIGLIORI BATTERIE ATTUALMENTE IN COMMERCIO</t>
  </si>
  <si>
    <t>AGM</t>
  </si>
  <si>
    <t>100Ah</t>
  </si>
  <si>
    <t>120Ah</t>
  </si>
  <si>
    <t>140Ah</t>
  </si>
  <si>
    <t>LITIO</t>
  </si>
  <si>
    <t>200Ah</t>
  </si>
  <si>
    <t>300Ah</t>
  </si>
  <si>
    <t>24V 200Ah</t>
  </si>
  <si>
    <t>Riscaldate</t>
  </si>
  <si>
    <t>Vedi</t>
  </si>
  <si>
    <t>Vedi Tutte</t>
  </si>
  <si>
    <r>
      <t xml:space="preserve">3) Le Stime Indicative di Peso e Prezzo delle Batterie, sono calcolate sulle opzioni offerte di due Brand  (Electronicx-AGM e PowerQueen-Litio) che al momento reputo i </t>
    </r>
    <r>
      <rPr>
        <b/>
        <u/>
        <sz val="14"/>
        <color rgb="FF000000"/>
        <rFont val="Calibri"/>
        <family val="2"/>
        <scheme val="minor"/>
      </rPr>
      <t>migliori del settore per qualità a prezzi onesti</t>
    </r>
    <r>
      <rPr>
        <b/>
        <sz val="14"/>
        <color rgb="FF000000"/>
        <rFont val="Calibri"/>
        <family val="2"/>
        <scheme val="minor"/>
      </rPr>
      <t>:</t>
    </r>
  </si>
  <si>
    <t>4) Oltre i 1000Ah, lo schema ti inviterà simpaticamente a passare ad un Impianto a 24V. 
Tieni a mente che per farlo ci sono due opzioni: comprare batterie a 24V, o collegare batterie a 12V in Serie invece che in parallelo.</t>
  </si>
  <si>
    <t>NOTE SU RISULTATI INVERTER</t>
  </si>
  <si>
    <t xml:space="preserve">1) Quando un Inverter è troppo giusto (es. 3000W per una potenza di 3000W), di solito salta e si spegne. Per questo è meglio salire alla potenza successiva, ma senza esagerare! </t>
  </si>
  <si>
    <t>2) Più un Inverter è grande, più consuma anche stando semplicemente acceso (es. un 3000W, consuma 4-5Ah ogni ora). Per questo, non conviene tenerlo acceso 24 ore. Per la stessa ragione, se pensi di fare libera e stare off-grid, investire in un frigo a compressore 12V è la scelta più ovvia!</t>
  </si>
  <si>
    <t>NOTE SULLA METODOLOGIA DI CALCOLO</t>
  </si>
  <si>
    <t>Calcola il TUO Fabbisogno Elettrico Giornaliero!</t>
  </si>
  <si>
    <t>TUTTE LE GUIDE SUL CAMPER FAI-DA-TE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</si>
</sst>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24"/>
      <color theme="1"/>
      <name val="Calibri"/>
      <family val="2"/>
      <scheme val="minor"/>
    </font>
    <font>
      <b/>
      <sz val="48"/>
      <color rgb="FFF77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5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5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C5E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6D9"/>
        <bgColor indexed="64"/>
      </patternFill>
    </fill>
    <fill>
      <patternFill patternType="solid">
        <fgColor rgb="FFABE9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3" fillId="5" borderId="1" xfId="0" applyFont="1" applyFill="1" applyBorder="1" applyAlignment="1">
      <alignment horizontal="right"/>
    </xf>
    <xf numFmtId="165" fontId="3" fillId="5" borderId="1" xfId="0" applyNumberFormat="1" applyFont="1" applyFill="1" applyBorder="1" applyAlignment="1">
      <alignment horizontal="right"/>
    </xf>
    <xf numFmtId="0" fontId="4" fillId="5" borderId="1" xfId="0" applyFont="1" applyFill="1" applyBorder="1"/>
    <xf numFmtId="1" fontId="4" fillId="5" borderId="1" xfId="0" applyNumberFormat="1" applyFont="1" applyFill="1" applyBorder="1"/>
    <xf numFmtId="164" fontId="0" fillId="7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4" fillId="8" borderId="1" xfId="0" applyFont="1" applyFill="1" applyBorder="1"/>
    <xf numFmtId="1" fontId="4" fillId="8" borderId="1" xfId="0" applyNumberFormat="1" applyFont="1" applyFill="1" applyBorder="1"/>
    <xf numFmtId="0" fontId="2" fillId="6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9" borderId="0" xfId="0" applyFill="1" applyAlignment="1">
      <alignment horizontal="center"/>
    </xf>
    <xf numFmtId="9" fontId="0" fillId="0" borderId="0" xfId="0" applyNumberFormat="1"/>
    <xf numFmtId="164" fontId="0" fillId="2" borderId="1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4" fillId="9" borderId="0" xfId="0" applyFont="1" applyFill="1"/>
    <xf numFmtId="1" fontId="4" fillId="9" borderId="0" xfId="0" applyNumberFormat="1" applyFont="1" applyFill="1"/>
    <xf numFmtId="0" fontId="4" fillId="9" borderId="0" xfId="0" applyFont="1" applyFill="1" applyAlignment="1">
      <alignment wrapText="1"/>
    </xf>
    <xf numFmtId="0" fontId="0" fillId="9" borderId="0" xfId="0" applyFill="1"/>
    <xf numFmtId="0" fontId="2" fillId="6" borderId="19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left"/>
    </xf>
    <xf numFmtId="0" fontId="0" fillId="4" borderId="23" xfId="0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center"/>
    </xf>
    <xf numFmtId="164" fontId="0" fillId="7" borderId="25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27" xfId="0" applyNumberForma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9" borderId="0" xfId="0" applyFont="1" applyFill="1" applyAlignment="1">
      <alignment horizontal="left"/>
    </xf>
    <xf numFmtId="1" fontId="4" fillId="9" borderId="0" xfId="0" applyNumberFormat="1" applyFont="1" applyFill="1" applyAlignment="1">
      <alignment horizontal="center"/>
    </xf>
    <xf numFmtId="0" fontId="3" fillId="5" borderId="40" xfId="0" applyFont="1" applyFill="1" applyBorder="1" applyAlignment="1">
      <alignment horizontal="right"/>
    </xf>
    <xf numFmtId="166" fontId="3" fillId="5" borderId="41" xfId="1" applyNumberFormat="1" applyFont="1" applyFill="1" applyBorder="1" applyAlignment="1">
      <alignment horizontal="center"/>
    </xf>
    <xf numFmtId="0" fontId="0" fillId="9" borderId="0" xfId="0" applyFill="1" applyAlignment="1">
      <alignment horizontal="right"/>
    </xf>
    <xf numFmtId="0" fontId="1" fillId="9" borderId="0" xfId="0" applyFont="1" applyFill="1" applyAlignment="1">
      <alignment horizontal="right"/>
    </xf>
    <xf numFmtId="1" fontId="1" fillId="9" borderId="0" xfId="0" applyNumberFormat="1" applyFont="1" applyFill="1" applyAlignment="1">
      <alignment horizontal="right"/>
    </xf>
    <xf numFmtId="0" fontId="10" fillId="9" borderId="0" xfId="0" applyFont="1" applyFill="1"/>
    <xf numFmtId="0" fontId="11" fillId="9" borderId="0" xfId="0" applyFont="1" applyFill="1"/>
    <xf numFmtId="1" fontId="9" fillId="0" borderId="0" xfId="0" applyNumberFormat="1" applyFont="1" applyAlignment="1">
      <alignment horizontal="center"/>
    </xf>
    <xf numFmtId="166" fontId="5" fillId="12" borderId="12" xfId="1" applyNumberFormat="1" applyFont="1" applyFill="1" applyBorder="1" applyAlignment="1">
      <alignment horizontal="center"/>
    </xf>
    <xf numFmtId="166" fontId="5" fillId="12" borderId="18" xfId="1" applyNumberFormat="1" applyFont="1" applyFill="1" applyBorder="1" applyAlignment="1">
      <alignment horizontal="center"/>
    </xf>
    <xf numFmtId="166" fontId="0" fillId="12" borderId="12" xfId="1" applyNumberFormat="1" applyFont="1" applyFill="1" applyBorder="1" applyAlignment="1">
      <alignment horizontal="center"/>
    </xf>
    <xf numFmtId="166" fontId="4" fillId="12" borderId="12" xfId="1" applyNumberFormat="1" applyFont="1" applyFill="1" applyBorder="1" applyAlignment="1">
      <alignment horizontal="center"/>
    </xf>
    <xf numFmtId="1" fontId="13" fillId="13" borderId="18" xfId="0" applyNumberFormat="1" applyFont="1" applyFill="1" applyBorder="1" applyAlignment="1">
      <alignment horizontal="center"/>
    </xf>
    <xf numFmtId="0" fontId="12" fillId="13" borderId="37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5" fillId="12" borderId="37" xfId="0" applyFont="1" applyFill="1" applyBorder="1" applyAlignment="1">
      <alignment horizontal="center"/>
    </xf>
    <xf numFmtId="1" fontId="9" fillId="11" borderId="9" xfId="0" applyNumberFormat="1" applyFont="1" applyFill="1" applyBorder="1" applyAlignment="1">
      <alignment horizontal="center"/>
    </xf>
    <xf numFmtId="1" fontId="9" fillId="11" borderId="12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11" borderId="10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9" borderId="0" xfId="0" applyFill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10" borderId="13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1" fontId="9" fillId="11" borderId="24" xfId="0" applyNumberFormat="1" applyFont="1" applyFill="1" applyBorder="1" applyAlignment="1">
      <alignment horizontal="center"/>
    </xf>
    <xf numFmtId="0" fontId="9" fillId="11" borderId="26" xfId="0" applyFont="1" applyFill="1" applyBorder="1" applyAlignment="1">
      <alignment horizontal="center"/>
    </xf>
    <xf numFmtId="1" fontId="9" fillId="11" borderId="30" xfId="0" applyNumberFormat="1" applyFont="1" applyFill="1" applyBorder="1" applyAlignment="1">
      <alignment horizontal="center"/>
    </xf>
    <xf numFmtId="0" fontId="9" fillId="11" borderId="33" xfId="0" applyFont="1" applyFill="1" applyBorder="1" applyAlignment="1">
      <alignment horizontal="center"/>
    </xf>
    <xf numFmtId="1" fontId="9" fillId="11" borderId="34" xfId="0" applyNumberFormat="1" applyFont="1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10" fillId="0" borderId="32" xfId="0" applyFont="1" applyBorder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14" fillId="9" borderId="0" xfId="2" applyFill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15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8" fillId="9" borderId="1" xfId="2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0" fillId="9" borderId="0" xfId="0" applyFont="1" applyFill="1"/>
    <xf numFmtId="0" fontId="24" fillId="0" borderId="0" xfId="0" applyFont="1" applyAlignment="1">
      <alignment horizontal="left" vertical="center" wrapText="1"/>
    </xf>
    <xf numFmtId="165" fontId="25" fillId="0" borderId="14" xfId="0" applyNumberFormat="1" applyFont="1" applyBorder="1" applyAlignment="1">
      <alignment horizontal="center"/>
    </xf>
    <xf numFmtId="0" fontId="26" fillId="9" borderId="13" xfId="0" applyFont="1" applyFill="1" applyBorder="1" applyAlignment="1">
      <alignment horizontal="center"/>
    </xf>
    <xf numFmtId="0" fontId="26" fillId="9" borderId="14" xfId="0" applyFont="1" applyFill="1" applyBorder="1" applyAlignment="1">
      <alignment horizontal="center"/>
    </xf>
    <xf numFmtId="0" fontId="26" fillId="9" borderId="15" xfId="0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0" fontId="26" fillId="9" borderId="17" xfId="0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21" fillId="9" borderId="0" xfId="0" applyFont="1" applyFill="1"/>
    <xf numFmtId="0" fontId="10" fillId="9" borderId="9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9" fillId="9" borderId="0" xfId="2" applyFont="1" applyFill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EB500"/>
      <color rgb="FFABE9FF"/>
      <color rgb="FF6DD9FF"/>
      <color rgb="FFFFFF99"/>
      <color rgb="FFFFF6D9"/>
      <color rgb="FF9BE5FF"/>
      <color rgb="FFF77F00"/>
      <color rgb="FFDCC5ED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330730</xdr:colOff>
      <xdr:row>44</xdr:row>
      <xdr:rowOff>0</xdr:rowOff>
    </xdr:from>
    <xdr:to>
      <xdr:col>4</xdr:col>
      <xdr:colOff>423334</xdr:colOff>
      <xdr:row>46</xdr:row>
      <xdr:rowOff>143707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72240E1-4D97-480F-9CF0-63D984B5C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355" y="9604376"/>
          <a:ext cx="701146" cy="701146"/>
        </a:xfrm>
        <a:prstGeom prst="rect">
          <a:avLst/>
        </a:prstGeom>
      </xdr:spPr>
    </xdr:pic>
    <xdr:clientData/>
  </xdr:twoCellAnchor>
  <xdr:twoCellAnchor editAs="oneCell">
    <xdr:from>
      <xdr:col>3</xdr:col>
      <xdr:colOff>284427</xdr:colOff>
      <xdr:row>49</xdr:row>
      <xdr:rowOff>26457</xdr:rowOff>
    </xdr:from>
    <xdr:to>
      <xdr:col>4</xdr:col>
      <xdr:colOff>438721</xdr:colOff>
      <xdr:row>51</xdr:row>
      <xdr:rowOff>41889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5B6FFDD9-4ED1-FA48-90B0-6110F7809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0052" y="10636249"/>
          <a:ext cx="762836" cy="443177"/>
        </a:xfrm>
        <a:prstGeom prst="rect">
          <a:avLst/>
        </a:prstGeom>
      </xdr:spPr>
    </xdr:pic>
    <xdr:clientData/>
  </xdr:twoCellAnchor>
  <xdr:twoCellAnchor>
    <xdr:from>
      <xdr:col>2</xdr:col>
      <xdr:colOff>133378</xdr:colOff>
      <xdr:row>10</xdr:row>
      <xdr:rowOff>169542</xdr:rowOff>
    </xdr:from>
    <xdr:to>
      <xdr:col>3</xdr:col>
      <xdr:colOff>499980</xdr:colOff>
      <xdr:row>39</xdr:row>
      <xdr:rowOff>105610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40405D20-8234-611E-5A43-15481CC773DE}"/>
            </a:ext>
          </a:extLst>
        </xdr:cNvPr>
        <xdr:cNvSpPr txBox="1"/>
      </xdr:nvSpPr>
      <xdr:spPr>
        <a:xfrm>
          <a:off x="1352578" y="3027042"/>
          <a:ext cx="976202" cy="540976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it-IT" sz="2800"/>
            <a:t>Area</a:t>
          </a:r>
          <a:r>
            <a:rPr lang="it-IT" sz="2800" baseline="0"/>
            <a:t> Lavoro</a:t>
          </a:r>
          <a:endParaRPr lang="it-IT" sz="2800"/>
        </a:p>
      </xdr:txBody>
    </xdr:sp>
    <xdr:clientData/>
  </xdr:twoCellAnchor>
  <xdr:oneCellAnchor>
    <xdr:from>
      <xdr:col>3</xdr:col>
      <xdr:colOff>330730</xdr:colOff>
      <xdr:row>60</xdr:row>
      <xdr:rowOff>152136</xdr:rowOff>
    </xdr:from>
    <xdr:ext cx="701146" cy="701146"/>
    <xdr:pic>
      <xdr:nvPicPr>
        <xdr:cNvPr id="17" name="Immagine 16">
          <a:extLst>
            <a:ext uri="{FF2B5EF4-FFF2-40B4-BE49-F238E27FC236}">
              <a16:creationId xmlns:a16="http://schemas.microsoft.com/office/drawing/2014/main" id="{0E2DB23B-E074-42C3-80C2-C8A96DA26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355" y="9419167"/>
          <a:ext cx="701146" cy="701146"/>
        </a:xfrm>
        <a:prstGeom prst="rect">
          <a:avLst/>
        </a:prstGeom>
      </xdr:spPr>
    </xdr:pic>
    <xdr:clientData/>
  </xdr:oneCellAnchor>
  <xdr:oneCellAnchor>
    <xdr:from>
      <xdr:col>3</xdr:col>
      <xdr:colOff>284427</xdr:colOff>
      <xdr:row>66</xdr:row>
      <xdr:rowOff>26457</xdr:rowOff>
    </xdr:from>
    <xdr:ext cx="762836" cy="443177"/>
    <xdr:pic>
      <xdr:nvPicPr>
        <xdr:cNvPr id="18" name="Immagine 17">
          <a:extLst>
            <a:ext uri="{FF2B5EF4-FFF2-40B4-BE49-F238E27FC236}">
              <a16:creationId xmlns:a16="http://schemas.microsoft.com/office/drawing/2014/main" id="{7D3213B2-2E7D-4DFA-B09B-D52B225E6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0052" y="10451040"/>
          <a:ext cx="762836" cy="443177"/>
        </a:xfrm>
        <a:prstGeom prst="rect">
          <a:avLst/>
        </a:prstGeom>
      </xdr:spPr>
    </xdr:pic>
    <xdr:clientData/>
  </xdr:oneCellAnchor>
  <xdr:twoCellAnchor>
    <xdr:from>
      <xdr:col>3</xdr:col>
      <xdr:colOff>172982</xdr:colOff>
      <xdr:row>3</xdr:row>
      <xdr:rowOff>46356</xdr:rowOff>
    </xdr:from>
    <xdr:to>
      <xdr:col>29</xdr:col>
      <xdr:colOff>420221</xdr:colOff>
      <xdr:row>39</xdr:row>
      <xdr:rowOff>168088</xdr:rowOff>
    </xdr:to>
    <xdr:sp macro="" textlink="">
      <xdr:nvSpPr>
        <xdr:cNvPr id="20" name="Rettangolo 19">
          <a:extLst>
            <a:ext uri="{FF2B5EF4-FFF2-40B4-BE49-F238E27FC236}">
              <a16:creationId xmlns:a16="http://schemas.microsoft.com/office/drawing/2014/main" id="{EED5A6DF-9D84-42C4-9534-C3B0B70C3A1B}"/>
            </a:ext>
          </a:extLst>
        </xdr:cNvPr>
        <xdr:cNvSpPr/>
      </xdr:nvSpPr>
      <xdr:spPr>
        <a:xfrm>
          <a:off x="1993938" y="606650"/>
          <a:ext cx="11415768" cy="7788423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146078</xdr:colOff>
      <xdr:row>40</xdr:row>
      <xdr:rowOff>138412</xdr:rowOff>
    </xdr:from>
    <xdr:to>
      <xdr:col>3</xdr:col>
      <xdr:colOff>279400</xdr:colOff>
      <xdr:row>53</xdr:row>
      <xdr:rowOff>125712</xdr:rowOff>
    </xdr:to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4319AA5C-ED29-48E0-B433-8B3A0C4F5743}"/>
            </a:ext>
          </a:extLst>
        </xdr:cNvPr>
        <xdr:cNvSpPr txBox="1"/>
      </xdr:nvSpPr>
      <xdr:spPr>
        <a:xfrm>
          <a:off x="753469" y="8651093"/>
          <a:ext cx="1348105" cy="289541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r>
            <a:rPr lang="it-IT" sz="2800"/>
            <a:t>12V </a:t>
          </a:r>
        </a:p>
        <a:p>
          <a:r>
            <a:rPr lang="it-IT" sz="2800"/>
            <a:t>Van</a:t>
          </a:r>
          <a:r>
            <a:rPr lang="it-IT" sz="2800" baseline="0"/>
            <a:t> e Camper</a:t>
          </a:r>
          <a:endParaRPr lang="it-IT" sz="2800"/>
        </a:p>
      </xdr:txBody>
    </xdr:sp>
    <xdr:clientData/>
  </xdr:twoCellAnchor>
  <xdr:twoCellAnchor>
    <xdr:from>
      <xdr:col>3</xdr:col>
      <xdr:colOff>165100</xdr:colOff>
      <xdr:row>40</xdr:row>
      <xdr:rowOff>103873</xdr:rowOff>
    </xdr:from>
    <xdr:to>
      <xdr:col>29</xdr:col>
      <xdr:colOff>415494</xdr:colOff>
      <xdr:row>53</xdr:row>
      <xdr:rowOff>188148</xdr:rowOff>
    </xdr:to>
    <xdr:sp macro="" textlink="">
      <xdr:nvSpPr>
        <xdr:cNvPr id="26" name="Rettangolo 25">
          <a:extLst>
            <a:ext uri="{FF2B5EF4-FFF2-40B4-BE49-F238E27FC236}">
              <a16:creationId xmlns:a16="http://schemas.microsoft.com/office/drawing/2014/main" id="{8E7B494D-AAA2-4CA1-B670-AE9F448626EB}"/>
            </a:ext>
          </a:extLst>
        </xdr:cNvPr>
        <xdr:cNvSpPr/>
      </xdr:nvSpPr>
      <xdr:spPr>
        <a:xfrm>
          <a:off x="1999544" y="8523503"/>
          <a:ext cx="12142925" cy="2992731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183442</xdr:colOff>
      <xdr:row>54</xdr:row>
      <xdr:rowOff>14158</xdr:rowOff>
    </xdr:from>
    <xdr:to>
      <xdr:col>3</xdr:col>
      <xdr:colOff>143000</xdr:colOff>
      <xdr:row>69</xdr:row>
      <xdr:rowOff>310733</xdr:rowOff>
    </xdr:to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9AB7A87C-6E5E-45A3-83FA-8C145A827D48}"/>
            </a:ext>
          </a:extLst>
        </xdr:cNvPr>
        <xdr:cNvSpPr txBox="1"/>
      </xdr:nvSpPr>
      <xdr:spPr>
        <a:xfrm>
          <a:off x="790833" y="11674230"/>
          <a:ext cx="1174341" cy="365563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r>
            <a:rPr lang="it-IT" sz="2800"/>
            <a:t>24V </a:t>
          </a:r>
        </a:p>
        <a:p>
          <a:r>
            <a:rPr lang="it-IT" sz="2800"/>
            <a:t>Barche</a:t>
          </a:r>
          <a:r>
            <a:rPr lang="it-IT" sz="2800" baseline="0"/>
            <a:t> e Camion</a:t>
          </a:r>
          <a:endParaRPr lang="it-IT" sz="2800"/>
        </a:p>
      </xdr:txBody>
    </xdr:sp>
    <xdr:clientData/>
  </xdr:twoCellAnchor>
  <xdr:twoCellAnchor>
    <xdr:from>
      <xdr:col>3</xdr:col>
      <xdr:colOff>139700</xdr:colOff>
      <xdr:row>55</xdr:row>
      <xdr:rowOff>168550</xdr:rowOff>
    </xdr:from>
    <xdr:to>
      <xdr:col>29</xdr:col>
      <xdr:colOff>415193</xdr:colOff>
      <xdr:row>69</xdr:row>
      <xdr:rowOff>317501</xdr:rowOff>
    </xdr:to>
    <xdr:sp macro="" textlink="">
      <xdr:nvSpPr>
        <xdr:cNvPr id="28" name="Rettangolo 27">
          <a:extLst>
            <a:ext uri="{FF2B5EF4-FFF2-40B4-BE49-F238E27FC236}">
              <a16:creationId xmlns:a16="http://schemas.microsoft.com/office/drawing/2014/main" id="{FD86AD8B-5F6A-4DA6-A602-E0E14A4E4C53}"/>
            </a:ext>
          </a:extLst>
        </xdr:cNvPr>
        <xdr:cNvSpPr/>
      </xdr:nvSpPr>
      <xdr:spPr>
        <a:xfrm>
          <a:off x="1971431" y="12111435"/>
          <a:ext cx="12169531" cy="3332092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31</xdr:col>
      <xdr:colOff>276567</xdr:colOff>
      <xdr:row>3</xdr:row>
      <xdr:rowOff>40124</xdr:rowOff>
    </xdr:from>
    <xdr:to>
      <xdr:col>43</xdr:col>
      <xdr:colOff>521607</xdr:colOff>
      <xdr:row>39</xdr:row>
      <xdr:rowOff>128512</xdr:rowOff>
    </xdr:to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696B8D03-8392-447D-39B5-9E17AF60FE3A}"/>
            </a:ext>
          </a:extLst>
        </xdr:cNvPr>
        <xdr:cNvSpPr txBox="1"/>
      </xdr:nvSpPr>
      <xdr:spPr>
        <a:xfrm>
          <a:off x="13906388" y="584410"/>
          <a:ext cx="6980576" cy="7625233"/>
        </a:xfrm>
        <a:prstGeom prst="rect">
          <a:avLst/>
        </a:prstGeom>
        <a:solidFill>
          <a:schemeClr val="lt1"/>
        </a:solidFill>
        <a:ln w="571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it-IT" sz="3200" b="1"/>
        </a:p>
        <a:p>
          <a:pPr algn="ctr"/>
          <a:r>
            <a:rPr lang="it-IT" sz="3200" b="1"/>
            <a:t>ISTRUZIONI</a:t>
          </a:r>
          <a:r>
            <a:rPr lang="it-IT" sz="3200" b="1" baseline="0"/>
            <a:t> PER L'USO</a:t>
          </a:r>
        </a:p>
        <a:p>
          <a:endParaRPr lang="it-IT" sz="1100" baseline="0"/>
        </a:p>
        <a:p>
          <a:r>
            <a:rPr lang="it-IT" sz="1800" baseline="0"/>
            <a:t>1) Le </a:t>
          </a:r>
          <a:r>
            <a:rPr lang="it-IT" sz="1800" b="1" baseline="0">
              <a:solidFill>
                <a:schemeClr val="accent6"/>
              </a:solidFill>
            </a:rPr>
            <a:t>colonne verdi </a:t>
          </a:r>
          <a:r>
            <a:rPr lang="it-IT" sz="1800" baseline="0"/>
            <a:t>nell'Area Lavoro qui a fianco, sono </a:t>
          </a:r>
          <a:r>
            <a:rPr lang="it-IT" sz="1800" u="sng" baseline="0"/>
            <a:t>le uniche caselle che dovrai toccare. </a:t>
          </a:r>
        </a:p>
        <a:p>
          <a:endParaRPr lang="it-IT" sz="1800" baseline="0"/>
        </a:p>
        <a:p>
          <a:r>
            <a:rPr lang="it-IT" sz="1800" baseline="0"/>
            <a:t>2) </a:t>
          </a:r>
          <a:r>
            <a:rPr lang="it-IT" sz="1800" b="1" baseline="0">
              <a:solidFill>
                <a:schemeClr val="accent6"/>
              </a:solidFill>
            </a:rPr>
            <a:t>Inserisci gli Apparati </a:t>
          </a:r>
          <a:r>
            <a:rPr lang="it-IT" sz="1800" baseline="0"/>
            <a:t>che vorresti collegare alle Batterie Servizi del tuo Veicolo.</a:t>
          </a:r>
        </a:p>
        <a:p>
          <a:endParaRPr lang="it-IT" sz="1800" baseline="0"/>
        </a:p>
        <a:p>
          <a:r>
            <a:rPr lang="it-IT" sz="1800" baseline="0"/>
            <a:t>3) Seleziona la </a:t>
          </a:r>
          <a:r>
            <a:rPr lang="it-IT" sz="1800" b="1" baseline="0">
              <a:solidFill>
                <a:schemeClr val="accent6"/>
              </a:solidFill>
            </a:rPr>
            <a:t>Quantità</a:t>
          </a:r>
          <a:r>
            <a:rPr lang="it-IT" sz="1800" baseline="0"/>
            <a:t> (es. PC x2, Faretti x8, Pompa x1 etc.)</a:t>
          </a:r>
        </a:p>
        <a:p>
          <a:endParaRPr lang="it-IT" sz="1800" baseline="0"/>
        </a:p>
        <a:p>
          <a:r>
            <a:rPr lang="it-IT" sz="1800" baseline="0"/>
            <a:t>4) Scegli il </a:t>
          </a:r>
          <a:r>
            <a:rPr lang="it-IT" sz="1800" b="1" baseline="0">
              <a:solidFill>
                <a:schemeClr val="accent6"/>
              </a:solidFill>
            </a:rPr>
            <a:t>Voltaggio delle Utenze</a:t>
          </a:r>
          <a:r>
            <a:rPr lang="it-IT" sz="1800" baseline="0"/>
            <a:t>: solitamente 12V o 220V. </a:t>
          </a:r>
        </a:p>
        <a:p>
          <a:r>
            <a:rPr lang="it-IT" sz="1800" baseline="0"/>
            <a:t>In America si usa la 220V, sulle barche in alcuni casi ci sono utenze a 24V.</a:t>
          </a:r>
        </a:p>
        <a:p>
          <a:endParaRPr lang="it-IT" sz="1800" baseline="0"/>
        </a:p>
        <a:p>
          <a:r>
            <a:rPr lang="it-IT" sz="1800" baseline="0"/>
            <a:t>5) Inserisci i </a:t>
          </a:r>
          <a:r>
            <a:rPr lang="it-IT" sz="1800" b="1" baseline="0">
              <a:solidFill>
                <a:schemeClr val="accent6"/>
              </a:solidFill>
            </a:rPr>
            <a:t>Watt di ogni utenza</a:t>
          </a:r>
          <a:r>
            <a:rPr lang="it-IT" sz="1800" baseline="0"/>
            <a:t>. I Watt si trovano nel libretto d'istruzioni di ogni apparato elettrico, scritti sul caricatore (nel caso di elettrodomestici ricaricabili), o su un'etichetta.</a:t>
          </a:r>
        </a:p>
        <a:p>
          <a:endParaRPr lang="it-IT" sz="1800" baseline="0"/>
        </a:p>
        <a:p>
          <a:r>
            <a:rPr lang="it-IT" sz="1800" baseline="0"/>
            <a:t>6) Inserisci le </a:t>
          </a:r>
          <a:r>
            <a:rPr lang="it-IT" sz="1800" b="1" baseline="0">
              <a:solidFill>
                <a:schemeClr val="accent6"/>
              </a:solidFill>
            </a:rPr>
            <a:t>Ore d'Uso Stimate </a:t>
          </a:r>
          <a:r>
            <a:rPr lang="it-IT" sz="1800" baseline="0"/>
            <a:t>in cui userai ciascun accessorio (es. 0,10= 5min, 0,25= 15min, 0,5=30min, 1=1 ora, 2=2 ore etc.).</a:t>
          </a:r>
        </a:p>
        <a:p>
          <a:endParaRPr lang="it-IT" sz="1800" baseline="0"/>
        </a:p>
        <a:p>
          <a:r>
            <a:rPr lang="it-IT" sz="1800" baseline="0"/>
            <a:t>7) Osserva il Programma fare il Calcolo del tuo Fabbisogno giornaliero e consigliarti </a:t>
          </a:r>
          <a:r>
            <a:rPr lang="it-IT" sz="1800" b="1" baseline="0">
              <a:solidFill>
                <a:srgbClr val="F77F00"/>
              </a:solidFill>
            </a:rPr>
            <a:t>Batterie e Inverter adeguati alle tue Esigenze</a:t>
          </a:r>
          <a:r>
            <a:rPr lang="it-IT" sz="1800" b="0" baseline="0">
              <a:solidFill>
                <a:schemeClr val="dk1"/>
              </a:solidFill>
            </a:rPr>
            <a:t> </a:t>
          </a:r>
          <a:r>
            <a:rPr lang="it-IT" sz="1800" baseline="0"/>
            <a:t>nelle </a:t>
          </a:r>
          <a:r>
            <a:rPr lang="it-IT" sz="1800" b="1" baseline="0">
              <a:solidFill>
                <a:schemeClr val="accent4"/>
              </a:solidFill>
            </a:rPr>
            <a:t>Caselle Gialle</a:t>
          </a:r>
          <a:r>
            <a:rPr lang="it-IT" sz="1800" baseline="0"/>
            <a:t>!</a:t>
          </a:r>
        </a:p>
      </xdr:txBody>
    </xdr:sp>
    <xdr:clientData/>
  </xdr:twoCellAnchor>
  <xdr:twoCellAnchor>
    <xdr:from>
      <xdr:col>31</xdr:col>
      <xdr:colOff>264130</xdr:colOff>
      <xdr:row>3</xdr:row>
      <xdr:rowOff>31345</xdr:rowOff>
    </xdr:from>
    <xdr:to>
      <xdr:col>45</xdr:col>
      <xdr:colOff>298824</xdr:colOff>
      <xdr:row>39</xdr:row>
      <xdr:rowOff>119733</xdr:rowOff>
    </xdr:to>
    <xdr:sp macro="" textlink="">
      <xdr:nvSpPr>
        <xdr:cNvPr id="31" name="CasellaDiTesto 30">
          <a:extLst>
            <a:ext uri="{FF2B5EF4-FFF2-40B4-BE49-F238E27FC236}">
              <a16:creationId xmlns:a16="http://schemas.microsoft.com/office/drawing/2014/main" id="{013CE04E-B716-4133-B7DE-46E711E33BE1}"/>
            </a:ext>
          </a:extLst>
        </xdr:cNvPr>
        <xdr:cNvSpPr txBox="1"/>
      </xdr:nvSpPr>
      <xdr:spPr>
        <a:xfrm>
          <a:off x="15217757" y="3268600"/>
          <a:ext cx="9123910" cy="7322408"/>
        </a:xfrm>
        <a:prstGeom prst="rect">
          <a:avLst/>
        </a:prstGeom>
        <a:solidFill>
          <a:schemeClr val="lt1"/>
        </a:solidFill>
        <a:ln w="571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it-IT" sz="3200" b="1"/>
        </a:p>
        <a:p>
          <a:pPr algn="ctr"/>
          <a:r>
            <a:rPr lang="it-IT" sz="3200" b="1"/>
            <a:t>ISTRUZIONI</a:t>
          </a:r>
          <a:r>
            <a:rPr lang="it-IT" sz="3200" b="1" baseline="0"/>
            <a:t> PER L'USO</a:t>
          </a:r>
        </a:p>
        <a:p>
          <a:endParaRPr lang="it-IT" sz="1100" baseline="0"/>
        </a:p>
        <a:p>
          <a:r>
            <a:rPr lang="it-IT" sz="1800" baseline="0"/>
            <a:t>1) Le </a:t>
          </a:r>
          <a:r>
            <a:rPr lang="it-IT" sz="1800" b="1" baseline="0">
              <a:solidFill>
                <a:schemeClr val="accent6"/>
              </a:solidFill>
            </a:rPr>
            <a:t>COLONNE VERDI </a:t>
          </a:r>
          <a:r>
            <a:rPr lang="it-IT" sz="1800" baseline="0"/>
            <a:t>nell'Area Lavoro qui a fianco, sono </a:t>
          </a:r>
          <a:r>
            <a:rPr lang="it-IT" sz="1800" b="1" u="sng" baseline="0">
              <a:solidFill>
                <a:srgbClr val="FF0000"/>
              </a:solidFill>
            </a:rPr>
            <a:t>le uniche caselle che dovrai toccare. </a:t>
          </a:r>
        </a:p>
        <a:p>
          <a:endParaRPr lang="it-IT" sz="1800" baseline="0"/>
        </a:p>
        <a:p>
          <a:r>
            <a:rPr lang="it-IT" sz="1800" baseline="0"/>
            <a:t>2) </a:t>
          </a:r>
          <a:r>
            <a:rPr lang="it-IT" sz="1800" b="0" baseline="0">
              <a:solidFill>
                <a:sysClr val="windowText" lastClr="000000"/>
              </a:solidFill>
            </a:rPr>
            <a:t>Inserisci gli </a:t>
          </a:r>
          <a:r>
            <a:rPr lang="it-IT" sz="1800" b="1" u="sng" baseline="0">
              <a:solidFill>
                <a:schemeClr val="accent6"/>
              </a:solidFill>
            </a:rPr>
            <a:t>Apparati </a:t>
          </a:r>
          <a:r>
            <a:rPr lang="it-IT" sz="1800" baseline="0"/>
            <a:t>che vorresti collegare alle Batterie Servizi del tuo Veicolo.</a:t>
          </a:r>
        </a:p>
        <a:p>
          <a:endParaRPr lang="it-IT" sz="1800" baseline="0"/>
        </a:p>
        <a:p>
          <a:r>
            <a:rPr lang="it-IT" sz="1800" baseline="0"/>
            <a:t>3) Seleziona la </a:t>
          </a:r>
          <a:r>
            <a:rPr lang="it-IT" sz="1800" b="1" u="sng" baseline="0">
              <a:solidFill>
                <a:schemeClr val="accent6"/>
              </a:solidFill>
            </a:rPr>
            <a:t>Quantità</a:t>
          </a:r>
          <a:r>
            <a:rPr lang="it-IT" sz="1800" baseline="0"/>
            <a:t> (es. PC x2, Faretti x8, Pompa x1 etc.)</a:t>
          </a:r>
        </a:p>
        <a:p>
          <a:endParaRPr lang="it-IT" sz="1800" baseline="0"/>
        </a:p>
        <a:p>
          <a:r>
            <a:rPr lang="it-IT" sz="1800" baseline="0"/>
            <a:t>4) Scegli il </a:t>
          </a:r>
          <a:r>
            <a:rPr lang="it-IT" sz="1800" b="1" u="sng" baseline="0">
              <a:solidFill>
                <a:schemeClr val="accent6"/>
              </a:solidFill>
            </a:rPr>
            <a:t>Voltaggio delle Utenze</a:t>
          </a:r>
          <a:r>
            <a:rPr lang="it-IT" sz="1800" baseline="0"/>
            <a:t>: solitamente 12V o 220V. </a:t>
          </a:r>
        </a:p>
        <a:p>
          <a:r>
            <a:rPr lang="it-IT" sz="1800" baseline="0"/>
            <a:t>In America si usa la 220V, sulle barche in alcuni casi ci sono utenze a 24V.</a:t>
          </a:r>
        </a:p>
        <a:p>
          <a:endParaRPr lang="it-IT" sz="1800" baseline="0"/>
        </a:p>
        <a:p>
          <a:r>
            <a:rPr lang="it-IT" sz="1800" baseline="0"/>
            <a:t>5) Inserisci i </a:t>
          </a:r>
          <a:r>
            <a:rPr lang="it-IT" sz="1800" b="1" u="sng" baseline="0">
              <a:solidFill>
                <a:schemeClr val="accent6"/>
              </a:solidFill>
            </a:rPr>
            <a:t>Watt di ogni utenza</a:t>
          </a:r>
          <a:r>
            <a:rPr lang="it-IT" sz="1800" baseline="0"/>
            <a:t>. I Watt si trovano nel libretto d'istruzioni di ogni apparato elettrico, scritti sul caricatore (nel caso di elettrodomestici ricaricabili), o su un'etichetta.</a:t>
          </a:r>
        </a:p>
        <a:p>
          <a:endParaRPr lang="it-IT" sz="1800" baseline="0"/>
        </a:p>
        <a:p>
          <a:r>
            <a:rPr lang="it-IT" sz="1800" baseline="0"/>
            <a:t>6) Inserisci le </a:t>
          </a:r>
          <a:r>
            <a:rPr lang="it-IT" sz="1800" b="1" u="sng" baseline="0">
              <a:solidFill>
                <a:schemeClr val="accent6"/>
              </a:solidFill>
            </a:rPr>
            <a:t>Ore d'Uso Stimate </a:t>
          </a:r>
          <a:r>
            <a:rPr lang="it-IT" sz="1800" baseline="0"/>
            <a:t>in cui userai ciascun accessorio (es. 0,10= 5min, 0,25= 15min, 0,5=30min, 1=1 ora, 2=2 ore etc.).</a:t>
          </a:r>
        </a:p>
        <a:p>
          <a:endParaRPr lang="it-IT" sz="1800" baseline="0"/>
        </a:p>
        <a:p>
          <a:r>
            <a:rPr lang="it-IT" sz="1800" baseline="0"/>
            <a:t>7) Osserva il Programma fare il Calcolo del tuo Fabbisogno giornaliero e consigliarti </a:t>
          </a:r>
          <a:r>
            <a:rPr lang="it-IT" sz="1800" b="1" u="sng" baseline="0">
              <a:solidFill>
                <a:srgbClr val="F77F00"/>
              </a:solidFill>
            </a:rPr>
            <a:t>Batterie e Inverter adeguati alle tue Esigenze</a:t>
          </a:r>
          <a:r>
            <a:rPr lang="it-IT" sz="1800" b="0" baseline="0">
              <a:solidFill>
                <a:schemeClr val="dk1"/>
              </a:solidFill>
            </a:rPr>
            <a:t> </a:t>
          </a:r>
          <a:r>
            <a:rPr lang="it-IT" sz="1800" baseline="0"/>
            <a:t>nelle </a:t>
          </a:r>
          <a:r>
            <a:rPr lang="it-IT" sz="1800" b="1" baseline="0">
              <a:solidFill>
                <a:srgbClr val="EEB500"/>
              </a:solidFill>
            </a:rPr>
            <a:t>CASELLE GIALLE</a:t>
          </a:r>
          <a:r>
            <a:rPr lang="it-IT" sz="1800" baseline="0"/>
            <a:t>!</a:t>
          </a:r>
        </a:p>
      </xdr:txBody>
    </xdr:sp>
    <xdr:clientData/>
  </xdr:twoCellAnchor>
  <xdr:twoCellAnchor>
    <xdr:from>
      <xdr:col>31</xdr:col>
      <xdr:colOff>239275</xdr:colOff>
      <xdr:row>40</xdr:row>
      <xdr:rowOff>92029</xdr:rowOff>
    </xdr:from>
    <xdr:to>
      <xdr:col>45</xdr:col>
      <xdr:colOff>322101</xdr:colOff>
      <xdr:row>72</xdr:row>
      <xdr:rowOff>18405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A16695D6-F133-3C96-56A8-C8E779023DFB}"/>
            </a:ext>
          </a:extLst>
        </xdr:cNvPr>
        <xdr:cNvSpPr/>
      </xdr:nvSpPr>
      <xdr:spPr>
        <a:xfrm>
          <a:off x="14568188" y="8604710"/>
          <a:ext cx="9156884" cy="7592391"/>
        </a:xfrm>
        <a:custGeom>
          <a:avLst/>
          <a:gdLst>
            <a:gd name="connsiteX0" fmla="*/ 0 w 9156884"/>
            <a:gd name="connsiteY0" fmla="*/ 0 h 7592391"/>
            <a:gd name="connsiteX1" fmla="*/ 297599 w 9156884"/>
            <a:gd name="connsiteY1" fmla="*/ 0 h 7592391"/>
            <a:gd name="connsiteX2" fmla="*/ 778335 w 9156884"/>
            <a:gd name="connsiteY2" fmla="*/ 0 h 7592391"/>
            <a:gd name="connsiteX3" fmla="*/ 1442209 w 9156884"/>
            <a:gd name="connsiteY3" fmla="*/ 0 h 7592391"/>
            <a:gd name="connsiteX4" fmla="*/ 1922946 w 9156884"/>
            <a:gd name="connsiteY4" fmla="*/ 0 h 7592391"/>
            <a:gd name="connsiteX5" fmla="*/ 2403682 w 9156884"/>
            <a:gd name="connsiteY5" fmla="*/ 0 h 7592391"/>
            <a:gd name="connsiteX6" fmla="*/ 2884418 w 9156884"/>
            <a:gd name="connsiteY6" fmla="*/ 0 h 7592391"/>
            <a:gd name="connsiteX7" fmla="*/ 3639861 w 9156884"/>
            <a:gd name="connsiteY7" fmla="*/ 0 h 7592391"/>
            <a:gd name="connsiteX8" fmla="*/ 4029029 w 9156884"/>
            <a:gd name="connsiteY8" fmla="*/ 0 h 7592391"/>
            <a:gd name="connsiteX9" fmla="*/ 4418197 w 9156884"/>
            <a:gd name="connsiteY9" fmla="*/ 0 h 7592391"/>
            <a:gd name="connsiteX10" fmla="*/ 4807364 w 9156884"/>
            <a:gd name="connsiteY10" fmla="*/ 0 h 7592391"/>
            <a:gd name="connsiteX11" fmla="*/ 5196532 w 9156884"/>
            <a:gd name="connsiteY11" fmla="*/ 0 h 7592391"/>
            <a:gd name="connsiteX12" fmla="*/ 5860406 w 9156884"/>
            <a:gd name="connsiteY12" fmla="*/ 0 h 7592391"/>
            <a:gd name="connsiteX13" fmla="*/ 6432711 w 9156884"/>
            <a:gd name="connsiteY13" fmla="*/ 0 h 7592391"/>
            <a:gd name="connsiteX14" fmla="*/ 7188154 w 9156884"/>
            <a:gd name="connsiteY14" fmla="*/ 0 h 7592391"/>
            <a:gd name="connsiteX15" fmla="*/ 7485753 w 9156884"/>
            <a:gd name="connsiteY15" fmla="*/ 0 h 7592391"/>
            <a:gd name="connsiteX16" fmla="*/ 7966489 w 9156884"/>
            <a:gd name="connsiteY16" fmla="*/ 0 h 7592391"/>
            <a:gd name="connsiteX17" fmla="*/ 8447225 w 9156884"/>
            <a:gd name="connsiteY17" fmla="*/ 0 h 7592391"/>
            <a:gd name="connsiteX18" fmla="*/ 9156884 w 9156884"/>
            <a:gd name="connsiteY18" fmla="*/ 0 h 7592391"/>
            <a:gd name="connsiteX19" fmla="*/ 9156884 w 9156884"/>
            <a:gd name="connsiteY19" fmla="*/ 432182 h 7592391"/>
            <a:gd name="connsiteX20" fmla="*/ 9156884 w 9156884"/>
            <a:gd name="connsiteY20" fmla="*/ 1016212 h 7592391"/>
            <a:gd name="connsiteX21" fmla="*/ 9156884 w 9156884"/>
            <a:gd name="connsiteY21" fmla="*/ 1752090 h 7592391"/>
            <a:gd name="connsiteX22" fmla="*/ 9156884 w 9156884"/>
            <a:gd name="connsiteY22" fmla="*/ 2487968 h 7592391"/>
            <a:gd name="connsiteX23" fmla="*/ 9156884 w 9156884"/>
            <a:gd name="connsiteY23" fmla="*/ 2844226 h 7592391"/>
            <a:gd name="connsiteX24" fmla="*/ 9156884 w 9156884"/>
            <a:gd name="connsiteY24" fmla="*/ 3200485 h 7592391"/>
            <a:gd name="connsiteX25" fmla="*/ 9156884 w 9156884"/>
            <a:gd name="connsiteY25" fmla="*/ 3708591 h 7592391"/>
            <a:gd name="connsiteX26" fmla="*/ 9156884 w 9156884"/>
            <a:gd name="connsiteY26" fmla="*/ 4368545 h 7592391"/>
            <a:gd name="connsiteX27" fmla="*/ 9156884 w 9156884"/>
            <a:gd name="connsiteY27" fmla="*/ 4876651 h 7592391"/>
            <a:gd name="connsiteX28" fmla="*/ 9156884 w 9156884"/>
            <a:gd name="connsiteY28" fmla="*/ 5612529 h 7592391"/>
            <a:gd name="connsiteX29" fmla="*/ 9156884 w 9156884"/>
            <a:gd name="connsiteY29" fmla="*/ 6272483 h 7592391"/>
            <a:gd name="connsiteX30" fmla="*/ 9156884 w 9156884"/>
            <a:gd name="connsiteY30" fmla="*/ 7008361 h 7592391"/>
            <a:gd name="connsiteX31" fmla="*/ 9156884 w 9156884"/>
            <a:gd name="connsiteY31" fmla="*/ 7592391 h 7592391"/>
            <a:gd name="connsiteX32" fmla="*/ 8493010 w 9156884"/>
            <a:gd name="connsiteY32" fmla="*/ 7592391 h 7592391"/>
            <a:gd name="connsiteX33" fmla="*/ 7920705 w 9156884"/>
            <a:gd name="connsiteY33" fmla="*/ 7592391 h 7592391"/>
            <a:gd name="connsiteX34" fmla="*/ 7348399 w 9156884"/>
            <a:gd name="connsiteY34" fmla="*/ 7592391 h 7592391"/>
            <a:gd name="connsiteX35" fmla="*/ 7050801 w 9156884"/>
            <a:gd name="connsiteY35" fmla="*/ 7592391 h 7592391"/>
            <a:gd name="connsiteX36" fmla="*/ 6295358 w 9156884"/>
            <a:gd name="connsiteY36" fmla="*/ 7592391 h 7592391"/>
            <a:gd name="connsiteX37" fmla="*/ 5631484 w 9156884"/>
            <a:gd name="connsiteY37" fmla="*/ 7592391 h 7592391"/>
            <a:gd name="connsiteX38" fmla="*/ 4967610 w 9156884"/>
            <a:gd name="connsiteY38" fmla="*/ 7592391 h 7592391"/>
            <a:gd name="connsiteX39" fmla="*/ 4670011 w 9156884"/>
            <a:gd name="connsiteY39" fmla="*/ 7592391 h 7592391"/>
            <a:gd name="connsiteX40" fmla="*/ 3914568 w 9156884"/>
            <a:gd name="connsiteY40" fmla="*/ 7592391 h 7592391"/>
            <a:gd name="connsiteX41" fmla="*/ 3250694 w 9156884"/>
            <a:gd name="connsiteY41" fmla="*/ 7592391 h 7592391"/>
            <a:gd name="connsiteX42" fmla="*/ 2495251 w 9156884"/>
            <a:gd name="connsiteY42" fmla="*/ 7592391 h 7592391"/>
            <a:gd name="connsiteX43" fmla="*/ 1831377 w 9156884"/>
            <a:gd name="connsiteY43" fmla="*/ 7592391 h 7592391"/>
            <a:gd name="connsiteX44" fmla="*/ 1350640 w 9156884"/>
            <a:gd name="connsiteY44" fmla="*/ 7592391 h 7592391"/>
            <a:gd name="connsiteX45" fmla="*/ 595197 w 9156884"/>
            <a:gd name="connsiteY45" fmla="*/ 7592391 h 7592391"/>
            <a:gd name="connsiteX46" fmla="*/ 0 w 9156884"/>
            <a:gd name="connsiteY46" fmla="*/ 7592391 h 7592391"/>
            <a:gd name="connsiteX47" fmla="*/ 0 w 9156884"/>
            <a:gd name="connsiteY47" fmla="*/ 7236133 h 7592391"/>
            <a:gd name="connsiteX48" fmla="*/ 0 w 9156884"/>
            <a:gd name="connsiteY48" fmla="*/ 6803950 h 7592391"/>
            <a:gd name="connsiteX49" fmla="*/ 0 w 9156884"/>
            <a:gd name="connsiteY49" fmla="*/ 6371768 h 7592391"/>
            <a:gd name="connsiteX50" fmla="*/ 0 w 9156884"/>
            <a:gd name="connsiteY50" fmla="*/ 5711814 h 7592391"/>
            <a:gd name="connsiteX51" fmla="*/ 0 w 9156884"/>
            <a:gd name="connsiteY51" fmla="*/ 5127784 h 7592391"/>
            <a:gd name="connsiteX52" fmla="*/ 0 w 9156884"/>
            <a:gd name="connsiteY52" fmla="*/ 4619678 h 7592391"/>
            <a:gd name="connsiteX53" fmla="*/ 0 w 9156884"/>
            <a:gd name="connsiteY53" fmla="*/ 4187496 h 7592391"/>
            <a:gd name="connsiteX54" fmla="*/ 0 w 9156884"/>
            <a:gd name="connsiteY54" fmla="*/ 3451618 h 7592391"/>
            <a:gd name="connsiteX55" fmla="*/ 0 w 9156884"/>
            <a:gd name="connsiteY55" fmla="*/ 3095359 h 7592391"/>
            <a:gd name="connsiteX56" fmla="*/ 0 w 9156884"/>
            <a:gd name="connsiteY56" fmla="*/ 2663177 h 7592391"/>
            <a:gd name="connsiteX57" fmla="*/ 0 w 9156884"/>
            <a:gd name="connsiteY57" fmla="*/ 1927299 h 7592391"/>
            <a:gd name="connsiteX58" fmla="*/ 0 w 9156884"/>
            <a:gd name="connsiteY58" fmla="*/ 1495117 h 7592391"/>
            <a:gd name="connsiteX59" fmla="*/ 0 w 9156884"/>
            <a:gd name="connsiteY59" fmla="*/ 1062935 h 7592391"/>
            <a:gd name="connsiteX60" fmla="*/ 0 w 9156884"/>
            <a:gd name="connsiteY60" fmla="*/ 630752 h 7592391"/>
            <a:gd name="connsiteX61" fmla="*/ 0 w 9156884"/>
            <a:gd name="connsiteY61" fmla="*/ 0 h 7592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</a:cxnLst>
          <a:rect l="l" t="t" r="r" b="b"/>
          <a:pathLst>
            <a:path w="9156884" h="7592391" extrusionOk="0">
              <a:moveTo>
                <a:pt x="0" y="0"/>
              </a:moveTo>
              <a:cubicBezTo>
                <a:pt x="101256" y="-26652"/>
                <a:pt x="214352" y="30175"/>
                <a:pt x="297599" y="0"/>
              </a:cubicBezTo>
              <a:cubicBezTo>
                <a:pt x="380846" y="-30175"/>
                <a:pt x="594405" y="53492"/>
                <a:pt x="778335" y="0"/>
              </a:cubicBezTo>
              <a:cubicBezTo>
                <a:pt x="962265" y="-53492"/>
                <a:pt x="1207587" y="37193"/>
                <a:pt x="1442209" y="0"/>
              </a:cubicBezTo>
              <a:cubicBezTo>
                <a:pt x="1676831" y="-37193"/>
                <a:pt x="1779758" y="14579"/>
                <a:pt x="1922946" y="0"/>
              </a:cubicBezTo>
              <a:cubicBezTo>
                <a:pt x="2066134" y="-14579"/>
                <a:pt x="2208247" y="51127"/>
                <a:pt x="2403682" y="0"/>
              </a:cubicBezTo>
              <a:cubicBezTo>
                <a:pt x="2599117" y="-51127"/>
                <a:pt x="2728706" y="56736"/>
                <a:pt x="2884418" y="0"/>
              </a:cubicBezTo>
              <a:cubicBezTo>
                <a:pt x="3040130" y="-56736"/>
                <a:pt x="3416877" y="62209"/>
                <a:pt x="3639861" y="0"/>
              </a:cubicBezTo>
              <a:cubicBezTo>
                <a:pt x="3862845" y="-62209"/>
                <a:pt x="3870202" y="46111"/>
                <a:pt x="4029029" y="0"/>
              </a:cubicBezTo>
              <a:cubicBezTo>
                <a:pt x="4187856" y="-46111"/>
                <a:pt x="4236135" y="42924"/>
                <a:pt x="4418197" y="0"/>
              </a:cubicBezTo>
              <a:cubicBezTo>
                <a:pt x="4600259" y="-42924"/>
                <a:pt x="4688337" y="44122"/>
                <a:pt x="4807364" y="0"/>
              </a:cubicBezTo>
              <a:cubicBezTo>
                <a:pt x="4926391" y="-44122"/>
                <a:pt x="5040703" y="20094"/>
                <a:pt x="5196532" y="0"/>
              </a:cubicBezTo>
              <a:cubicBezTo>
                <a:pt x="5352361" y="-20094"/>
                <a:pt x="5534854" y="12356"/>
                <a:pt x="5860406" y="0"/>
              </a:cubicBezTo>
              <a:cubicBezTo>
                <a:pt x="6185958" y="-12356"/>
                <a:pt x="6274981" y="26036"/>
                <a:pt x="6432711" y="0"/>
              </a:cubicBezTo>
              <a:cubicBezTo>
                <a:pt x="6590442" y="-26036"/>
                <a:pt x="6935122" y="57374"/>
                <a:pt x="7188154" y="0"/>
              </a:cubicBezTo>
              <a:cubicBezTo>
                <a:pt x="7441186" y="-57374"/>
                <a:pt x="7395331" y="6117"/>
                <a:pt x="7485753" y="0"/>
              </a:cubicBezTo>
              <a:cubicBezTo>
                <a:pt x="7576175" y="-6117"/>
                <a:pt x="7732630" y="18964"/>
                <a:pt x="7966489" y="0"/>
              </a:cubicBezTo>
              <a:cubicBezTo>
                <a:pt x="8200348" y="-18964"/>
                <a:pt x="8280611" y="15467"/>
                <a:pt x="8447225" y="0"/>
              </a:cubicBezTo>
              <a:cubicBezTo>
                <a:pt x="8613839" y="-15467"/>
                <a:pt x="8878266" y="48332"/>
                <a:pt x="9156884" y="0"/>
              </a:cubicBezTo>
              <a:cubicBezTo>
                <a:pt x="9160673" y="163215"/>
                <a:pt x="9134335" y="223484"/>
                <a:pt x="9156884" y="432182"/>
              </a:cubicBezTo>
              <a:cubicBezTo>
                <a:pt x="9179433" y="640880"/>
                <a:pt x="9154813" y="825959"/>
                <a:pt x="9156884" y="1016212"/>
              </a:cubicBezTo>
              <a:cubicBezTo>
                <a:pt x="9158955" y="1206465"/>
                <a:pt x="9107301" y="1587278"/>
                <a:pt x="9156884" y="1752090"/>
              </a:cubicBezTo>
              <a:cubicBezTo>
                <a:pt x="9206467" y="1916902"/>
                <a:pt x="9148861" y="2328232"/>
                <a:pt x="9156884" y="2487968"/>
              </a:cubicBezTo>
              <a:cubicBezTo>
                <a:pt x="9164907" y="2647704"/>
                <a:pt x="9127821" y="2711470"/>
                <a:pt x="9156884" y="2844226"/>
              </a:cubicBezTo>
              <a:cubicBezTo>
                <a:pt x="9185947" y="2976982"/>
                <a:pt x="9144790" y="3117775"/>
                <a:pt x="9156884" y="3200485"/>
              </a:cubicBezTo>
              <a:cubicBezTo>
                <a:pt x="9168978" y="3283195"/>
                <a:pt x="9099918" y="3548370"/>
                <a:pt x="9156884" y="3708591"/>
              </a:cubicBezTo>
              <a:cubicBezTo>
                <a:pt x="9213850" y="3868812"/>
                <a:pt x="9113651" y="4105549"/>
                <a:pt x="9156884" y="4368545"/>
              </a:cubicBezTo>
              <a:cubicBezTo>
                <a:pt x="9200117" y="4631541"/>
                <a:pt x="9099698" y="4728303"/>
                <a:pt x="9156884" y="4876651"/>
              </a:cubicBezTo>
              <a:cubicBezTo>
                <a:pt x="9214070" y="5024999"/>
                <a:pt x="9098484" y="5459640"/>
                <a:pt x="9156884" y="5612529"/>
              </a:cubicBezTo>
              <a:cubicBezTo>
                <a:pt x="9215284" y="5765418"/>
                <a:pt x="9094222" y="5969068"/>
                <a:pt x="9156884" y="6272483"/>
              </a:cubicBezTo>
              <a:cubicBezTo>
                <a:pt x="9219546" y="6575898"/>
                <a:pt x="9076242" y="6707998"/>
                <a:pt x="9156884" y="7008361"/>
              </a:cubicBezTo>
              <a:cubicBezTo>
                <a:pt x="9237526" y="7308724"/>
                <a:pt x="9143760" y="7330980"/>
                <a:pt x="9156884" y="7592391"/>
              </a:cubicBezTo>
              <a:cubicBezTo>
                <a:pt x="8967896" y="7597327"/>
                <a:pt x="8641286" y="7589956"/>
                <a:pt x="8493010" y="7592391"/>
              </a:cubicBezTo>
              <a:cubicBezTo>
                <a:pt x="8344734" y="7594826"/>
                <a:pt x="8090706" y="7588219"/>
                <a:pt x="7920705" y="7592391"/>
              </a:cubicBezTo>
              <a:cubicBezTo>
                <a:pt x="7750704" y="7596563"/>
                <a:pt x="7583680" y="7547038"/>
                <a:pt x="7348399" y="7592391"/>
              </a:cubicBezTo>
              <a:cubicBezTo>
                <a:pt x="7113118" y="7637744"/>
                <a:pt x="7182499" y="7570658"/>
                <a:pt x="7050801" y="7592391"/>
              </a:cubicBezTo>
              <a:cubicBezTo>
                <a:pt x="6919103" y="7614124"/>
                <a:pt x="6637884" y="7511643"/>
                <a:pt x="6295358" y="7592391"/>
              </a:cubicBezTo>
              <a:cubicBezTo>
                <a:pt x="5952832" y="7673139"/>
                <a:pt x="5924629" y="7572808"/>
                <a:pt x="5631484" y="7592391"/>
              </a:cubicBezTo>
              <a:cubicBezTo>
                <a:pt x="5338339" y="7611974"/>
                <a:pt x="5102107" y="7556781"/>
                <a:pt x="4967610" y="7592391"/>
              </a:cubicBezTo>
              <a:cubicBezTo>
                <a:pt x="4833113" y="7628001"/>
                <a:pt x="4793541" y="7581306"/>
                <a:pt x="4670011" y="7592391"/>
              </a:cubicBezTo>
              <a:cubicBezTo>
                <a:pt x="4546481" y="7603476"/>
                <a:pt x="4109145" y="7513220"/>
                <a:pt x="3914568" y="7592391"/>
              </a:cubicBezTo>
              <a:cubicBezTo>
                <a:pt x="3719991" y="7671562"/>
                <a:pt x="3546413" y="7538024"/>
                <a:pt x="3250694" y="7592391"/>
              </a:cubicBezTo>
              <a:cubicBezTo>
                <a:pt x="2954975" y="7646758"/>
                <a:pt x="2818679" y="7545799"/>
                <a:pt x="2495251" y="7592391"/>
              </a:cubicBezTo>
              <a:cubicBezTo>
                <a:pt x="2171823" y="7638983"/>
                <a:pt x="2135298" y="7555693"/>
                <a:pt x="1831377" y="7592391"/>
              </a:cubicBezTo>
              <a:cubicBezTo>
                <a:pt x="1527456" y="7629089"/>
                <a:pt x="1586133" y="7565587"/>
                <a:pt x="1350640" y="7592391"/>
              </a:cubicBezTo>
              <a:cubicBezTo>
                <a:pt x="1115147" y="7619195"/>
                <a:pt x="763383" y="7589753"/>
                <a:pt x="595197" y="7592391"/>
              </a:cubicBezTo>
              <a:cubicBezTo>
                <a:pt x="427011" y="7595029"/>
                <a:pt x="175354" y="7572251"/>
                <a:pt x="0" y="7592391"/>
              </a:cubicBezTo>
              <a:cubicBezTo>
                <a:pt x="-35968" y="7521118"/>
                <a:pt x="13709" y="7365613"/>
                <a:pt x="0" y="7236133"/>
              </a:cubicBezTo>
              <a:cubicBezTo>
                <a:pt x="-13709" y="7106653"/>
                <a:pt x="12366" y="6922049"/>
                <a:pt x="0" y="6803950"/>
              </a:cubicBezTo>
              <a:cubicBezTo>
                <a:pt x="-12366" y="6685851"/>
                <a:pt x="7039" y="6586785"/>
                <a:pt x="0" y="6371768"/>
              </a:cubicBezTo>
              <a:cubicBezTo>
                <a:pt x="-7039" y="6156751"/>
                <a:pt x="68433" y="5855393"/>
                <a:pt x="0" y="5711814"/>
              </a:cubicBezTo>
              <a:cubicBezTo>
                <a:pt x="-68433" y="5568235"/>
                <a:pt x="56071" y="5312128"/>
                <a:pt x="0" y="5127784"/>
              </a:cubicBezTo>
              <a:cubicBezTo>
                <a:pt x="-56071" y="4943440"/>
                <a:pt x="13379" y="4792577"/>
                <a:pt x="0" y="4619678"/>
              </a:cubicBezTo>
              <a:cubicBezTo>
                <a:pt x="-13379" y="4446779"/>
                <a:pt x="9781" y="4351466"/>
                <a:pt x="0" y="4187496"/>
              </a:cubicBezTo>
              <a:cubicBezTo>
                <a:pt x="-9781" y="4023526"/>
                <a:pt x="84175" y="3804086"/>
                <a:pt x="0" y="3451618"/>
              </a:cubicBezTo>
              <a:cubicBezTo>
                <a:pt x="-84175" y="3099150"/>
                <a:pt x="24823" y="3252907"/>
                <a:pt x="0" y="3095359"/>
              </a:cubicBezTo>
              <a:cubicBezTo>
                <a:pt x="-24823" y="2937811"/>
                <a:pt x="41667" y="2828687"/>
                <a:pt x="0" y="2663177"/>
              </a:cubicBezTo>
              <a:cubicBezTo>
                <a:pt x="-41667" y="2497667"/>
                <a:pt x="33234" y="2181248"/>
                <a:pt x="0" y="1927299"/>
              </a:cubicBezTo>
              <a:cubicBezTo>
                <a:pt x="-33234" y="1673350"/>
                <a:pt x="41147" y="1615046"/>
                <a:pt x="0" y="1495117"/>
              </a:cubicBezTo>
              <a:cubicBezTo>
                <a:pt x="-41147" y="1375188"/>
                <a:pt x="40181" y="1252590"/>
                <a:pt x="0" y="1062935"/>
              </a:cubicBezTo>
              <a:cubicBezTo>
                <a:pt x="-40181" y="873280"/>
                <a:pt x="4429" y="813596"/>
                <a:pt x="0" y="630752"/>
              </a:cubicBezTo>
              <a:cubicBezTo>
                <a:pt x="-4429" y="447908"/>
                <a:pt x="65608" y="248561"/>
                <a:pt x="0" y="0"/>
              </a:cubicBezTo>
              <a:close/>
            </a:path>
          </a:pathLst>
        </a:custGeom>
        <a:noFill/>
        <a:ln w="76200">
          <a:solidFill>
            <a:schemeClr val="accent2"/>
          </a:solidFill>
          <a:extLst>
            <a:ext uri="{C807C97D-BFC1-408E-A445-0C87EB9F89A2}">
              <ask:lineSketchStyleProps xmlns:ask="http://schemas.microsoft.com/office/drawing/2018/sketchyshapes" sd="4237323544">
                <a:prstGeom prst="rect">
                  <a:avLst/>
                </a:prstGeom>
                <ask:type>
                  <ask:lineSketchScribble/>
                </ask:type>
              </ask:lineSketchStyleProps>
            </a:ext>
          </a:extLst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2</xdr:col>
      <xdr:colOff>525638</xdr:colOff>
      <xdr:row>0</xdr:row>
      <xdr:rowOff>195793</xdr:rowOff>
    </xdr:from>
    <xdr:to>
      <xdr:col>5</xdr:col>
      <xdr:colOff>735541</xdr:colOff>
      <xdr:row>0</xdr:row>
      <xdr:rowOff>2836853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DE7F8DAE-AC2B-67F5-BA28-F92BD42A1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721" y="195793"/>
          <a:ext cx="2035528" cy="264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3Sv9PrI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ipowerqueen.de/products/power-queen-25-6v-200ah-lifepo4-batterie-lithium-batterie-mit-200a-bms-nur-fur-wohngebaude-und-in-deutschland?ref=k1bpihd5" TargetMode="External"/><Relationship Id="rId7" Type="http://schemas.openxmlformats.org/officeDocument/2006/relationships/hyperlink" Target="https://www.ipowerqueen.de/pages/nullsteuersatz-von-photovoltaikanlagen-in-deutschland?ref=k1bpihd5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ipowerqueen.de/products/power-queen-12v-100ah-mini-lifepo4-batterie-kleiner-leichter-lithium-batterie-mit-100a-bms-nur-fur-wohngebaude-und-in-deutschland?ref=k1bpihd5" TargetMode="External"/><Relationship Id="rId1" Type="http://schemas.openxmlformats.org/officeDocument/2006/relationships/hyperlink" Target="https://amzn.to/46bXDPR" TargetMode="External"/><Relationship Id="rId6" Type="http://schemas.openxmlformats.org/officeDocument/2006/relationships/hyperlink" Target="https://www.ipowerqueen.de/products/power-queen-12-8v-100ah-selbstheizende-lifepo4-akku-eingebautes-100a-bms-nur-fur-wohngebaude-und-in-deutschland?ref=k1bpihd5" TargetMode="External"/><Relationship Id="rId11" Type="http://schemas.openxmlformats.org/officeDocument/2006/relationships/hyperlink" Target="https://lostontheroute.com/it/come-camperizzare-furgone-van/" TargetMode="External"/><Relationship Id="rId5" Type="http://schemas.openxmlformats.org/officeDocument/2006/relationships/hyperlink" Target="https://www.ipowerqueen.de/products/power-queen-12-8v-200ah-lifepo4-akku-eingebautes-100a-bms-nur-fur-wohngebaude-und-in-deutschland?ref=k1bpihd5" TargetMode="External"/><Relationship Id="rId10" Type="http://schemas.openxmlformats.org/officeDocument/2006/relationships/hyperlink" Target="https://amzn.to/466y4iZ" TargetMode="External"/><Relationship Id="rId4" Type="http://schemas.openxmlformats.org/officeDocument/2006/relationships/hyperlink" Target="https://www.ipowerqueen.de/products/power-queen-12-8v-300ah-lifepo4-batterie-integriertes-200a-bms?ref=k1bpihd5" TargetMode="External"/><Relationship Id="rId9" Type="http://schemas.openxmlformats.org/officeDocument/2006/relationships/hyperlink" Target="https://amzn.to/3QBK1Y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76BFB-B7CC-4C60-9B9D-2922E82DF4A8}">
  <sheetPr>
    <tabColor rgb="FF92D050"/>
  </sheetPr>
  <dimension ref="A1:CA132"/>
  <sheetViews>
    <sheetView tabSelected="1" zoomScale="105" zoomScaleNormal="80" workbookViewId="0">
      <selection activeCell="L15" sqref="L15"/>
    </sheetView>
  </sheetViews>
  <sheetFormatPr defaultRowHeight="14.5" x14ac:dyDescent="0.35"/>
  <cols>
    <col min="6" max="6" width="12.6328125" bestFit="1" customWidth="1"/>
    <col min="7" max="7" width="11.90625" bestFit="1" customWidth="1"/>
    <col min="8" max="8" width="19.1796875" customWidth="1"/>
    <col min="9" max="9" width="23.26953125" customWidth="1"/>
    <col min="10" max="10" width="14.7265625" customWidth="1"/>
    <col min="11" max="11" width="26.6328125" bestFit="1" customWidth="1"/>
    <col min="12" max="12" width="27.6328125" customWidth="1"/>
    <col min="13" max="13" width="10.453125" hidden="1" customWidth="1"/>
    <col min="14" max="15" width="8.7265625" hidden="1" customWidth="1"/>
    <col min="16" max="16" width="31.6328125" hidden="1" customWidth="1"/>
    <col min="17" max="17" width="27.1796875" hidden="1" customWidth="1"/>
    <col min="18" max="28" width="8.7265625" hidden="1" customWidth="1"/>
    <col min="29" max="29" width="16.81640625" customWidth="1"/>
    <col min="30" max="36" width="8.7265625" customWidth="1"/>
    <col min="38" max="38" width="11.08984375" customWidth="1"/>
    <col min="39" max="39" width="0" hidden="1" customWidth="1"/>
    <col min="40" max="40" width="12.81640625" bestFit="1" customWidth="1"/>
    <col min="41" max="41" width="12" bestFit="1" customWidth="1"/>
    <col min="42" max="42" width="24.453125" bestFit="1" customWidth="1"/>
    <col min="43" max="43" width="0" hidden="1" customWidth="1"/>
    <col min="47" max="54" width="0" hidden="1" customWidth="1"/>
  </cols>
  <sheetData>
    <row r="1" spans="1:72" ht="225" customHeight="1" x14ac:dyDescent="0.35">
      <c r="A1" s="32"/>
      <c r="B1" s="32"/>
      <c r="C1" s="32"/>
      <c r="D1" s="32"/>
      <c r="E1" s="32"/>
      <c r="F1" s="32"/>
      <c r="G1" s="130" t="s">
        <v>39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2" x14ac:dyDescent="0.3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15" thickBo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ht="31.5" customHeight="1" x14ac:dyDescent="0.35">
      <c r="A5" s="32"/>
      <c r="B5" s="32"/>
      <c r="C5" s="32"/>
      <c r="D5" s="32"/>
      <c r="E5" s="32"/>
      <c r="F5" s="136" t="s">
        <v>93</v>
      </c>
      <c r="G5" s="137"/>
      <c r="H5" s="137"/>
      <c r="I5" s="137"/>
      <c r="J5" s="137"/>
      <c r="K5" s="137"/>
      <c r="L5" s="138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</row>
    <row r="6" spans="1:72" ht="15" thickBot="1" x14ac:dyDescent="0.4">
      <c r="A6" s="32"/>
      <c r="B6" s="32"/>
      <c r="C6" s="32"/>
      <c r="D6" s="32"/>
      <c r="E6" s="32"/>
      <c r="F6" s="139"/>
      <c r="G6" s="140"/>
      <c r="H6" s="140"/>
      <c r="I6" s="140"/>
      <c r="J6" s="140"/>
      <c r="K6" s="140"/>
      <c r="L6" s="14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</row>
    <row r="7" spans="1:72" ht="15" thickBot="1" x14ac:dyDescent="0.4">
      <c r="A7" s="32"/>
      <c r="B7" s="32"/>
      <c r="C7" s="32"/>
      <c r="D7" s="32"/>
      <c r="E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</row>
    <row r="8" spans="1:72" ht="42" x14ac:dyDescent="0.5">
      <c r="A8" s="32"/>
      <c r="B8" s="32"/>
      <c r="C8" s="32"/>
      <c r="D8" s="32"/>
      <c r="E8" s="32"/>
      <c r="F8" s="33" t="s">
        <v>34</v>
      </c>
      <c r="G8" s="34" t="s">
        <v>35</v>
      </c>
      <c r="H8" s="34" t="s">
        <v>36</v>
      </c>
      <c r="I8" s="35" t="s">
        <v>2</v>
      </c>
      <c r="J8" s="35" t="s">
        <v>0</v>
      </c>
      <c r="K8" s="34" t="s">
        <v>37</v>
      </c>
      <c r="L8" s="36" t="s">
        <v>38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</row>
    <row r="9" spans="1:72" x14ac:dyDescent="0.35">
      <c r="A9" s="32"/>
      <c r="B9" s="32"/>
      <c r="C9" s="32"/>
      <c r="D9" s="32"/>
      <c r="E9" s="32"/>
      <c r="F9" s="37"/>
      <c r="G9" s="5">
        <v>0</v>
      </c>
      <c r="H9" s="5">
        <v>0</v>
      </c>
      <c r="I9" s="13" t="e">
        <f>J9/H9</f>
        <v>#DIV/0!</v>
      </c>
      <c r="J9" s="51">
        <v>0</v>
      </c>
      <c r="K9" s="5">
        <v>0</v>
      </c>
      <c r="L9" s="38">
        <f>G9*J9*K9</f>
        <v>0</v>
      </c>
      <c r="M9" s="32"/>
      <c r="N9" s="32">
        <f>IF(H9&gt;12,J9,0)</f>
        <v>0</v>
      </c>
      <c r="O9" s="32">
        <f>IF(H9=220,J9,0)</f>
        <v>0</v>
      </c>
      <c r="P9" s="32"/>
      <c r="Q9" s="32">
        <f>IF(H9=220,J9*1.1,0)</f>
        <v>0</v>
      </c>
      <c r="R9" s="32">
        <f>SUMIF($H9,12,$L9)</f>
        <v>0</v>
      </c>
      <c r="S9" s="32">
        <f t="shared" ref="S9:T24" si="0">SUMIF($H$9,12,$L$9)</f>
        <v>0</v>
      </c>
      <c r="T9" s="32">
        <f t="shared" si="0"/>
        <v>0</v>
      </c>
      <c r="U9" s="32">
        <f>SUMIF($H9,24,$L9)</f>
        <v>0</v>
      </c>
      <c r="V9" s="32">
        <f>SUMIF($H9,110,$L9)</f>
        <v>0</v>
      </c>
      <c r="W9" s="32">
        <f>SUMIF($H9,220,$L9)</f>
        <v>0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x14ac:dyDescent="0.35">
      <c r="A10" s="32"/>
      <c r="B10" s="32"/>
      <c r="C10" s="32"/>
      <c r="D10" s="32"/>
      <c r="E10" s="32"/>
      <c r="F10" s="37"/>
      <c r="G10" s="5">
        <v>0</v>
      </c>
      <c r="H10" s="5">
        <v>0</v>
      </c>
      <c r="I10" s="13" t="e">
        <f t="shared" ref="I10:I29" si="1">J10/H10</f>
        <v>#DIV/0!</v>
      </c>
      <c r="J10" s="51">
        <v>0</v>
      </c>
      <c r="K10" s="5">
        <v>0</v>
      </c>
      <c r="L10" s="38">
        <f t="shared" ref="L10:L33" si="2">G10*J10*K10</f>
        <v>0</v>
      </c>
      <c r="M10" s="32"/>
      <c r="N10" s="32">
        <f t="shared" ref="N10:N33" si="3">IF(H10&gt;12,J10,0)</f>
        <v>0</v>
      </c>
      <c r="O10" s="32">
        <f t="shared" ref="O10:O33" si="4">IF(H10=220,J10,0)</f>
        <v>0</v>
      </c>
      <c r="P10" s="32"/>
      <c r="Q10" s="32">
        <f t="shared" ref="Q10:Q33" si="5">IF(H10=220,J10*1.1,0)</f>
        <v>0</v>
      </c>
      <c r="R10" s="32">
        <f t="shared" ref="R10:R33" si="6">SUMIF($H10,12,$L10)</f>
        <v>0</v>
      </c>
      <c r="S10" s="32">
        <f t="shared" si="0"/>
        <v>0</v>
      </c>
      <c r="T10" s="32">
        <f t="shared" si="0"/>
        <v>0</v>
      </c>
      <c r="U10" s="32">
        <f t="shared" ref="U10:U33" si="7">SUMIF($H10,24,$L10)</f>
        <v>0</v>
      </c>
      <c r="V10" s="32">
        <f t="shared" ref="V10:V33" si="8">SUMIF($H10,110,$L10)</f>
        <v>0</v>
      </c>
      <c r="W10" s="32">
        <f t="shared" ref="W10:W33" si="9">SUMIF($H10,220,$L10)</f>
        <v>0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x14ac:dyDescent="0.35">
      <c r="A11" s="32"/>
      <c r="B11" s="32"/>
      <c r="C11" s="32"/>
      <c r="D11" s="32"/>
      <c r="E11" s="32"/>
      <c r="F11" s="37"/>
      <c r="G11" s="5">
        <v>0</v>
      </c>
      <c r="H11" s="5">
        <v>0</v>
      </c>
      <c r="I11" s="13" t="e">
        <f t="shared" si="1"/>
        <v>#DIV/0!</v>
      </c>
      <c r="J11" s="51">
        <v>0</v>
      </c>
      <c r="K11" s="5">
        <v>0</v>
      </c>
      <c r="L11" s="38">
        <f>G11*J11*K11</f>
        <v>0</v>
      </c>
      <c r="M11" s="32"/>
      <c r="N11" s="32">
        <f t="shared" si="3"/>
        <v>0</v>
      </c>
      <c r="O11" s="32">
        <f t="shared" si="4"/>
        <v>0</v>
      </c>
      <c r="P11" s="32"/>
      <c r="Q11" s="32">
        <f t="shared" si="5"/>
        <v>0</v>
      </c>
      <c r="R11" s="32">
        <f t="shared" si="6"/>
        <v>0</v>
      </c>
      <c r="S11" s="32">
        <f t="shared" si="0"/>
        <v>0</v>
      </c>
      <c r="T11" s="32">
        <f t="shared" si="0"/>
        <v>0</v>
      </c>
      <c r="U11" s="32">
        <f t="shared" si="7"/>
        <v>0</v>
      </c>
      <c r="V11" s="32">
        <f t="shared" si="8"/>
        <v>0</v>
      </c>
      <c r="W11" s="32">
        <f t="shared" si="9"/>
        <v>0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2" spans="1:72" x14ac:dyDescent="0.35">
      <c r="A12" s="32"/>
      <c r="B12" s="32"/>
      <c r="C12" s="32"/>
      <c r="D12" s="32"/>
      <c r="E12" s="32"/>
      <c r="F12" s="37"/>
      <c r="G12" s="5">
        <v>0</v>
      </c>
      <c r="H12" s="5">
        <v>0</v>
      </c>
      <c r="I12" s="13" t="e">
        <f t="shared" si="1"/>
        <v>#DIV/0!</v>
      </c>
      <c r="J12" s="51">
        <v>0</v>
      </c>
      <c r="K12" s="5">
        <v>0</v>
      </c>
      <c r="L12" s="38">
        <f t="shared" si="2"/>
        <v>0</v>
      </c>
      <c r="M12" s="32"/>
      <c r="N12" s="32">
        <f t="shared" si="3"/>
        <v>0</v>
      </c>
      <c r="O12" s="32">
        <f t="shared" si="4"/>
        <v>0</v>
      </c>
      <c r="P12" s="32"/>
      <c r="Q12" s="32">
        <f t="shared" si="5"/>
        <v>0</v>
      </c>
      <c r="R12" s="32">
        <f t="shared" si="6"/>
        <v>0</v>
      </c>
      <c r="S12" s="32">
        <f t="shared" si="0"/>
        <v>0</v>
      </c>
      <c r="T12" s="32">
        <f t="shared" si="0"/>
        <v>0</v>
      </c>
      <c r="U12" s="32">
        <f t="shared" si="7"/>
        <v>0</v>
      </c>
      <c r="V12" s="32">
        <f t="shared" si="8"/>
        <v>0</v>
      </c>
      <c r="W12" s="32">
        <f t="shared" si="9"/>
        <v>0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</row>
    <row r="13" spans="1:72" x14ac:dyDescent="0.35">
      <c r="A13" s="32"/>
      <c r="B13" s="32"/>
      <c r="C13" s="32"/>
      <c r="D13" s="32"/>
      <c r="E13" s="32"/>
      <c r="F13" s="37"/>
      <c r="G13" s="5">
        <v>0</v>
      </c>
      <c r="H13" s="5">
        <v>0</v>
      </c>
      <c r="I13" s="13" t="e">
        <f t="shared" si="1"/>
        <v>#DIV/0!</v>
      </c>
      <c r="J13" s="51">
        <v>0</v>
      </c>
      <c r="K13" s="5">
        <v>0</v>
      </c>
      <c r="L13" s="38">
        <f>G13*J13*K13</f>
        <v>0</v>
      </c>
      <c r="M13" s="32"/>
      <c r="N13" s="32">
        <f t="shared" si="3"/>
        <v>0</v>
      </c>
      <c r="O13" s="32">
        <f t="shared" si="4"/>
        <v>0</v>
      </c>
      <c r="P13" s="32"/>
      <c r="Q13" s="32">
        <f t="shared" si="5"/>
        <v>0</v>
      </c>
      <c r="R13" s="32">
        <f t="shared" si="6"/>
        <v>0</v>
      </c>
      <c r="S13" s="32">
        <f t="shared" si="0"/>
        <v>0</v>
      </c>
      <c r="T13" s="32">
        <f t="shared" si="0"/>
        <v>0</v>
      </c>
      <c r="U13" s="32">
        <f t="shared" si="7"/>
        <v>0</v>
      </c>
      <c r="V13" s="32">
        <f t="shared" si="8"/>
        <v>0</v>
      </c>
      <c r="W13" s="32">
        <f t="shared" si="9"/>
        <v>0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x14ac:dyDescent="0.35">
      <c r="A14" s="32"/>
      <c r="B14" s="32"/>
      <c r="C14" s="32"/>
      <c r="D14" s="32"/>
      <c r="E14" s="32"/>
      <c r="F14" s="37"/>
      <c r="G14" s="5">
        <v>0</v>
      </c>
      <c r="H14" s="5">
        <v>0</v>
      </c>
      <c r="I14" s="13" t="e">
        <f t="shared" si="1"/>
        <v>#DIV/0!</v>
      </c>
      <c r="J14" s="51">
        <v>0</v>
      </c>
      <c r="K14" s="5">
        <v>0</v>
      </c>
      <c r="L14" s="38">
        <f>G14*J14*K14</f>
        <v>0</v>
      </c>
      <c r="M14" s="32"/>
      <c r="N14" s="32">
        <f t="shared" si="3"/>
        <v>0</v>
      </c>
      <c r="O14" s="32">
        <f t="shared" si="4"/>
        <v>0</v>
      </c>
      <c r="P14" s="32"/>
      <c r="Q14" s="32">
        <f t="shared" si="5"/>
        <v>0</v>
      </c>
      <c r="R14" s="32">
        <f t="shared" si="6"/>
        <v>0</v>
      </c>
      <c r="S14" s="32">
        <f t="shared" si="0"/>
        <v>0</v>
      </c>
      <c r="T14" s="32">
        <f t="shared" si="0"/>
        <v>0</v>
      </c>
      <c r="U14" s="32">
        <f t="shared" si="7"/>
        <v>0</v>
      </c>
      <c r="V14" s="32">
        <f t="shared" si="8"/>
        <v>0</v>
      </c>
      <c r="W14" s="32">
        <f t="shared" si="9"/>
        <v>0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</row>
    <row r="15" spans="1:72" x14ac:dyDescent="0.35">
      <c r="A15" s="32"/>
      <c r="B15" s="32"/>
      <c r="C15" s="32"/>
      <c r="D15" s="32"/>
      <c r="E15" s="32"/>
      <c r="F15" s="37"/>
      <c r="G15" s="5">
        <v>0</v>
      </c>
      <c r="H15" s="5">
        <v>0</v>
      </c>
      <c r="I15" s="13" t="e">
        <f t="shared" si="1"/>
        <v>#DIV/0!</v>
      </c>
      <c r="J15" s="51">
        <v>0</v>
      </c>
      <c r="K15" s="5">
        <v>0</v>
      </c>
      <c r="L15" s="38">
        <f>G15*J15*K15</f>
        <v>0</v>
      </c>
      <c r="M15" s="32"/>
      <c r="N15" s="32">
        <f t="shared" si="3"/>
        <v>0</v>
      </c>
      <c r="O15" s="32">
        <f t="shared" si="4"/>
        <v>0</v>
      </c>
      <c r="P15" s="32"/>
      <c r="Q15" s="32">
        <f t="shared" si="5"/>
        <v>0</v>
      </c>
      <c r="R15" s="32">
        <f t="shared" si="6"/>
        <v>0</v>
      </c>
      <c r="S15" s="32">
        <f t="shared" si="0"/>
        <v>0</v>
      </c>
      <c r="T15" s="32">
        <f t="shared" si="0"/>
        <v>0</v>
      </c>
      <c r="U15" s="32">
        <f t="shared" si="7"/>
        <v>0</v>
      </c>
      <c r="V15" s="32">
        <f t="shared" si="8"/>
        <v>0</v>
      </c>
      <c r="W15" s="32">
        <f t="shared" si="9"/>
        <v>0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  <row r="16" spans="1:72" x14ac:dyDescent="0.35">
      <c r="A16" s="32"/>
      <c r="B16" s="32"/>
      <c r="C16" s="32"/>
      <c r="D16" s="32"/>
      <c r="E16" s="32"/>
      <c r="F16" s="37"/>
      <c r="G16" s="5">
        <v>0</v>
      </c>
      <c r="H16" s="5">
        <v>0</v>
      </c>
      <c r="I16" s="13" t="e">
        <f t="shared" si="1"/>
        <v>#DIV/0!</v>
      </c>
      <c r="J16" s="51">
        <v>0</v>
      </c>
      <c r="K16" s="5">
        <v>0</v>
      </c>
      <c r="L16" s="38">
        <f>G16*J16*K16</f>
        <v>0</v>
      </c>
      <c r="M16" s="32"/>
      <c r="N16" s="32">
        <f t="shared" si="3"/>
        <v>0</v>
      </c>
      <c r="O16" s="32">
        <f t="shared" si="4"/>
        <v>0</v>
      </c>
      <c r="P16" s="32"/>
      <c r="Q16" s="32">
        <f t="shared" si="5"/>
        <v>0</v>
      </c>
      <c r="R16" s="32">
        <f t="shared" si="6"/>
        <v>0</v>
      </c>
      <c r="S16" s="32">
        <f t="shared" si="0"/>
        <v>0</v>
      </c>
      <c r="T16" s="32">
        <f t="shared" si="0"/>
        <v>0</v>
      </c>
      <c r="U16" s="32">
        <f t="shared" si="7"/>
        <v>0</v>
      </c>
      <c r="V16" s="32">
        <f t="shared" si="8"/>
        <v>0</v>
      </c>
      <c r="W16" s="32">
        <f t="shared" si="9"/>
        <v>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</row>
    <row r="17" spans="1:72" x14ac:dyDescent="0.35">
      <c r="A17" s="32"/>
      <c r="B17" s="32"/>
      <c r="C17" s="32"/>
      <c r="D17" s="32"/>
      <c r="E17" s="32"/>
      <c r="F17" s="37"/>
      <c r="G17" s="5">
        <v>0</v>
      </c>
      <c r="H17" s="5">
        <v>0</v>
      </c>
      <c r="I17" s="13" t="e">
        <f t="shared" si="1"/>
        <v>#DIV/0!</v>
      </c>
      <c r="J17" s="51">
        <v>0</v>
      </c>
      <c r="K17" s="5">
        <v>0</v>
      </c>
      <c r="L17" s="38">
        <f t="shared" si="2"/>
        <v>0</v>
      </c>
      <c r="M17" s="32"/>
      <c r="N17" s="32">
        <f t="shared" si="3"/>
        <v>0</v>
      </c>
      <c r="O17" s="32">
        <f t="shared" si="4"/>
        <v>0</v>
      </c>
      <c r="P17" s="32"/>
      <c r="Q17" s="32">
        <f t="shared" si="5"/>
        <v>0</v>
      </c>
      <c r="R17" s="32">
        <f t="shared" si="6"/>
        <v>0</v>
      </c>
      <c r="S17" s="32">
        <f t="shared" si="0"/>
        <v>0</v>
      </c>
      <c r="T17" s="32">
        <f t="shared" si="0"/>
        <v>0</v>
      </c>
      <c r="U17" s="32">
        <f t="shared" si="7"/>
        <v>0</v>
      </c>
      <c r="V17" s="32">
        <f t="shared" si="8"/>
        <v>0</v>
      </c>
      <c r="W17" s="32">
        <f t="shared" si="9"/>
        <v>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</row>
    <row r="18" spans="1:72" x14ac:dyDescent="0.35">
      <c r="A18" s="32"/>
      <c r="B18" s="32"/>
      <c r="C18" s="32"/>
      <c r="D18" s="32"/>
      <c r="E18" s="32"/>
      <c r="F18" s="37"/>
      <c r="G18" s="5">
        <v>0</v>
      </c>
      <c r="H18" s="5">
        <v>0</v>
      </c>
      <c r="I18" s="13" t="e">
        <f t="shared" ref="I18:I25" si="10">J18/H18</f>
        <v>#DIV/0!</v>
      </c>
      <c r="J18" s="51">
        <v>0</v>
      </c>
      <c r="K18" s="5">
        <v>0</v>
      </c>
      <c r="L18" s="38">
        <f t="shared" ref="L18:L25" si="11">G18*J18*K18</f>
        <v>0</v>
      </c>
      <c r="M18" s="32"/>
      <c r="N18" s="32">
        <f t="shared" si="3"/>
        <v>0</v>
      </c>
      <c r="O18" s="32">
        <f t="shared" si="4"/>
        <v>0</v>
      </c>
      <c r="P18" s="32"/>
      <c r="Q18" s="32">
        <f t="shared" si="5"/>
        <v>0</v>
      </c>
      <c r="R18" s="32">
        <f t="shared" si="6"/>
        <v>0</v>
      </c>
      <c r="S18" s="32">
        <f t="shared" si="0"/>
        <v>0</v>
      </c>
      <c r="T18" s="32">
        <f t="shared" si="0"/>
        <v>0</v>
      </c>
      <c r="U18" s="32">
        <f t="shared" si="7"/>
        <v>0</v>
      </c>
      <c r="V18" s="32">
        <f t="shared" si="8"/>
        <v>0</v>
      </c>
      <c r="W18" s="32">
        <f t="shared" si="9"/>
        <v>0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</row>
    <row r="19" spans="1:72" x14ac:dyDescent="0.35">
      <c r="A19" s="32"/>
      <c r="B19" s="32"/>
      <c r="C19" s="32"/>
      <c r="D19" s="32"/>
      <c r="E19" s="32"/>
      <c r="F19" s="37"/>
      <c r="G19" s="5">
        <v>0</v>
      </c>
      <c r="H19" s="5">
        <v>0</v>
      </c>
      <c r="I19" s="13" t="e">
        <f t="shared" si="10"/>
        <v>#DIV/0!</v>
      </c>
      <c r="J19" s="51">
        <v>0</v>
      </c>
      <c r="K19" s="5">
        <v>0</v>
      </c>
      <c r="L19" s="38">
        <f t="shared" si="11"/>
        <v>0</v>
      </c>
      <c r="M19" s="32"/>
      <c r="N19" s="32">
        <f t="shared" si="3"/>
        <v>0</v>
      </c>
      <c r="O19" s="32">
        <f t="shared" si="4"/>
        <v>0</v>
      </c>
      <c r="P19" s="32"/>
      <c r="Q19" s="32">
        <f t="shared" si="5"/>
        <v>0</v>
      </c>
      <c r="R19" s="32">
        <f t="shared" si="6"/>
        <v>0</v>
      </c>
      <c r="S19" s="32">
        <f t="shared" si="0"/>
        <v>0</v>
      </c>
      <c r="T19" s="32">
        <f t="shared" si="0"/>
        <v>0</v>
      </c>
      <c r="U19" s="32">
        <f t="shared" si="7"/>
        <v>0</v>
      </c>
      <c r="V19" s="32">
        <f t="shared" si="8"/>
        <v>0</v>
      </c>
      <c r="W19" s="32">
        <f t="shared" si="9"/>
        <v>0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72" x14ac:dyDescent="0.35">
      <c r="A20" s="32"/>
      <c r="B20" s="32"/>
      <c r="C20" s="32"/>
      <c r="D20" s="32"/>
      <c r="E20" s="32"/>
      <c r="F20" s="37"/>
      <c r="G20" s="5">
        <v>0</v>
      </c>
      <c r="H20" s="5">
        <v>0</v>
      </c>
      <c r="I20" s="13" t="e">
        <f t="shared" si="10"/>
        <v>#DIV/0!</v>
      </c>
      <c r="J20" s="51">
        <v>0</v>
      </c>
      <c r="K20" s="5">
        <v>0</v>
      </c>
      <c r="L20" s="38">
        <f t="shared" si="11"/>
        <v>0</v>
      </c>
      <c r="M20" s="32"/>
      <c r="N20" s="32">
        <f t="shared" si="3"/>
        <v>0</v>
      </c>
      <c r="O20" s="32">
        <f t="shared" si="4"/>
        <v>0</v>
      </c>
      <c r="P20" s="32"/>
      <c r="Q20" s="32">
        <f t="shared" si="5"/>
        <v>0</v>
      </c>
      <c r="R20" s="32">
        <f t="shared" si="6"/>
        <v>0</v>
      </c>
      <c r="S20" s="32">
        <f t="shared" si="0"/>
        <v>0</v>
      </c>
      <c r="T20" s="32">
        <f t="shared" si="0"/>
        <v>0</v>
      </c>
      <c r="U20" s="32">
        <f t="shared" si="7"/>
        <v>0</v>
      </c>
      <c r="V20" s="32">
        <f t="shared" si="8"/>
        <v>0</v>
      </c>
      <c r="W20" s="32">
        <f t="shared" si="9"/>
        <v>0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</row>
    <row r="21" spans="1:72" x14ac:dyDescent="0.35">
      <c r="A21" s="32"/>
      <c r="B21" s="32"/>
      <c r="C21" s="32"/>
      <c r="D21" s="32"/>
      <c r="E21" s="32"/>
      <c r="F21" s="37"/>
      <c r="G21" s="5">
        <v>0</v>
      </c>
      <c r="H21" s="5">
        <v>0</v>
      </c>
      <c r="I21" s="13" t="e">
        <f t="shared" si="10"/>
        <v>#DIV/0!</v>
      </c>
      <c r="J21" s="51">
        <v>0</v>
      </c>
      <c r="K21" s="5">
        <v>0</v>
      </c>
      <c r="L21" s="38">
        <f t="shared" si="11"/>
        <v>0</v>
      </c>
      <c r="M21" s="32"/>
      <c r="N21" s="32">
        <f t="shared" si="3"/>
        <v>0</v>
      </c>
      <c r="O21" s="32">
        <f t="shared" si="4"/>
        <v>0</v>
      </c>
      <c r="P21" s="32"/>
      <c r="Q21" s="32">
        <f t="shared" si="5"/>
        <v>0</v>
      </c>
      <c r="R21" s="32">
        <f t="shared" si="6"/>
        <v>0</v>
      </c>
      <c r="S21" s="32">
        <f t="shared" si="0"/>
        <v>0</v>
      </c>
      <c r="T21" s="32">
        <f t="shared" si="0"/>
        <v>0</v>
      </c>
      <c r="U21" s="32">
        <f t="shared" si="7"/>
        <v>0</v>
      </c>
      <c r="V21" s="32">
        <f t="shared" si="8"/>
        <v>0</v>
      </c>
      <c r="W21" s="32">
        <f t="shared" si="9"/>
        <v>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</row>
    <row r="22" spans="1:72" x14ac:dyDescent="0.35">
      <c r="A22" s="32"/>
      <c r="B22" s="32"/>
      <c r="C22" s="32"/>
      <c r="D22" s="32"/>
      <c r="E22" s="32"/>
      <c r="F22" s="37"/>
      <c r="G22" s="5">
        <v>0</v>
      </c>
      <c r="H22" s="5">
        <v>0</v>
      </c>
      <c r="I22" s="13" t="e">
        <f t="shared" si="10"/>
        <v>#DIV/0!</v>
      </c>
      <c r="J22" s="51">
        <v>0</v>
      </c>
      <c r="K22" s="5">
        <v>0</v>
      </c>
      <c r="L22" s="38">
        <f t="shared" si="11"/>
        <v>0</v>
      </c>
      <c r="M22" s="32"/>
      <c r="N22" s="32">
        <f t="shared" si="3"/>
        <v>0</v>
      </c>
      <c r="O22" s="32">
        <f t="shared" si="4"/>
        <v>0</v>
      </c>
      <c r="P22" s="32"/>
      <c r="Q22" s="32">
        <f t="shared" si="5"/>
        <v>0</v>
      </c>
      <c r="R22" s="32">
        <f t="shared" si="6"/>
        <v>0</v>
      </c>
      <c r="S22" s="32">
        <f t="shared" si="0"/>
        <v>0</v>
      </c>
      <c r="T22" s="32">
        <f t="shared" si="0"/>
        <v>0</v>
      </c>
      <c r="U22" s="32">
        <f t="shared" si="7"/>
        <v>0</v>
      </c>
      <c r="V22" s="32">
        <f t="shared" si="8"/>
        <v>0</v>
      </c>
      <c r="W22" s="32">
        <f t="shared" si="9"/>
        <v>0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>
        <v>0</v>
      </c>
      <c r="AN22" s="32"/>
      <c r="AO22" s="32"/>
      <c r="AP22" s="32"/>
      <c r="AQ22" s="32"/>
      <c r="AR22" s="32"/>
      <c r="AS22" s="32"/>
      <c r="AT22" s="32"/>
      <c r="AU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72" x14ac:dyDescent="0.35">
      <c r="A23" s="32"/>
      <c r="B23" s="32"/>
      <c r="C23" s="32"/>
      <c r="D23" s="32"/>
      <c r="E23" s="32"/>
      <c r="F23" s="37"/>
      <c r="G23" s="5">
        <v>0</v>
      </c>
      <c r="H23" s="50">
        <v>0</v>
      </c>
      <c r="I23" s="13" t="e">
        <f>J23/H22</f>
        <v>#DIV/0!</v>
      </c>
      <c r="J23" s="51">
        <v>0</v>
      </c>
      <c r="K23" s="5">
        <v>0</v>
      </c>
      <c r="L23" s="38">
        <f t="shared" si="11"/>
        <v>0</v>
      </c>
      <c r="M23" s="32"/>
      <c r="N23" s="32">
        <f t="shared" si="3"/>
        <v>0</v>
      </c>
      <c r="O23" s="32">
        <f t="shared" si="4"/>
        <v>0</v>
      </c>
      <c r="P23" s="32"/>
      <c r="Q23" s="32">
        <f t="shared" si="5"/>
        <v>0</v>
      </c>
      <c r="R23" s="32">
        <f t="shared" si="6"/>
        <v>0</v>
      </c>
      <c r="S23" s="32">
        <f t="shared" si="0"/>
        <v>0</v>
      </c>
      <c r="T23" s="32">
        <f t="shared" si="0"/>
        <v>0</v>
      </c>
      <c r="U23" s="32">
        <f t="shared" si="7"/>
        <v>0</v>
      </c>
      <c r="V23" s="32">
        <f t="shared" si="8"/>
        <v>0</v>
      </c>
      <c r="W23" s="32">
        <f t="shared" si="9"/>
        <v>0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>
        <v>1</v>
      </c>
      <c r="AN23" s="32"/>
      <c r="AO23" s="32"/>
      <c r="AP23" s="32"/>
      <c r="AQ23" s="32"/>
      <c r="AR23" s="32"/>
      <c r="AS23" s="32"/>
      <c r="AT23" s="32"/>
      <c r="AU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</row>
    <row r="24" spans="1:72" x14ac:dyDescent="0.35">
      <c r="A24" s="32"/>
      <c r="B24" s="32"/>
      <c r="C24" s="32"/>
      <c r="D24" s="32"/>
      <c r="E24" s="32"/>
      <c r="F24" s="37"/>
      <c r="G24" s="5">
        <v>0</v>
      </c>
      <c r="H24" s="5">
        <v>0</v>
      </c>
      <c r="I24" s="13" t="e">
        <f t="shared" si="10"/>
        <v>#DIV/0!</v>
      </c>
      <c r="J24" s="51">
        <v>0</v>
      </c>
      <c r="K24" s="5">
        <v>0</v>
      </c>
      <c r="L24" s="38">
        <f t="shared" si="11"/>
        <v>0</v>
      </c>
      <c r="M24" s="32"/>
      <c r="N24" s="32">
        <f t="shared" si="3"/>
        <v>0</v>
      </c>
      <c r="O24" s="32">
        <f t="shared" si="4"/>
        <v>0</v>
      </c>
      <c r="P24" s="32"/>
      <c r="Q24" s="32">
        <f t="shared" si="5"/>
        <v>0</v>
      </c>
      <c r="R24" s="32">
        <f t="shared" si="6"/>
        <v>0</v>
      </c>
      <c r="S24" s="32">
        <f t="shared" si="0"/>
        <v>0</v>
      </c>
      <c r="T24" s="32">
        <f t="shared" si="0"/>
        <v>0</v>
      </c>
      <c r="U24" s="32">
        <f t="shared" si="7"/>
        <v>0</v>
      </c>
      <c r="V24" s="32">
        <f t="shared" si="8"/>
        <v>0</v>
      </c>
      <c r="W24" s="32">
        <f t="shared" si="9"/>
        <v>0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>
        <v>2</v>
      </c>
      <c r="AN24" s="32"/>
      <c r="AO24" s="32"/>
      <c r="AP24" s="32"/>
      <c r="AQ24" s="32"/>
      <c r="AR24" s="32"/>
      <c r="AS24" s="32"/>
      <c r="AT24" s="32"/>
      <c r="AU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</row>
    <row r="25" spans="1:72" x14ac:dyDescent="0.35">
      <c r="A25" s="32"/>
      <c r="B25" s="32"/>
      <c r="C25" s="32"/>
      <c r="D25" s="32"/>
      <c r="E25" s="32"/>
      <c r="F25" s="37"/>
      <c r="G25" s="5">
        <v>0</v>
      </c>
      <c r="H25" s="5">
        <v>0</v>
      </c>
      <c r="I25" s="13" t="e">
        <f t="shared" si="10"/>
        <v>#DIV/0!</v>
      </c>
      <c r="J25" s="51">
        <v>0</v>
      </c>
      <c r="K25" s="5">
        <v>0</v>
      </c>
      <c r="L25" s="38">
        <f t="shared" si="11"/>
        <v>0</v>
      </c>
      <c r="M25" s="32"/>
      <c r="N25" s="32">
        <f t="shared" si="3"/>
        <v>0</v>
      </c>
      <c r="O25" s="32">
        <f t="shared" si="4"/>
        <v>0</v>
      </c>
      <c r="P25" s="32"/>
      <c r="Q25" s="32">
        <f t="shared" si="5"/>
        <v>0</v>
      </c>
      <c r="R25" s="32">
        <f t="shared" si="6"/>
        <v>0</v>
      </c>
      <c r="S25" s="32">
        <f t="shared" ref="S25:T33" si="12">SUMIF($H$9,12,$L$9)</f>
        <v>0</v>
      </c>
      <c r="T25" s="32">
        <f t="shared" si="12"/>
        <v>0</v>
      </c>
      <c r="U25" s="32">
        <f t="shared" si="7"/>
        <v>0</v>
      </c>
      <c r="V25" s="32">
        <f t="shared" si="8"/>
        <v>0</v>
      </c>
      <c r="W25" s="32">
        <f t="shared" si="9"/>
        <v>0</v>
      </c>
      <c r="X25" s="32"/>
      <c r="Y25" s="32"/>
      <c r="Z25" s="32"/>
      <c r="AA25" s="32">
        <v>0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>
        <v>3</v>
      </c>
      <c r="AN25" s="32"/>
      <c r="AO25" s="32"/>
      <c r="AP25" s="32"/>
      <c r="AQ25" s="32"/>
      <c r="AR25" s="32"/>
      <c r="AS25" s="32"/>
      <c r="AT25" s="32"/>
      <c r="AU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</row>
    <row r="26" spans="1:72" x14ac:dyDescent="0.35">
      <c r="A26" s="32"/>
      <c r="B26" s="32"/>
      <c r="C26" s="32"/>
      <c r="D26" s="32"/>
      <c r="E26" s="32"/>
      <c r="F26" s="37"/>
      <c r="G26" s="5">
        <v>0</v>
      </c>
      <c r="H26" s="5">
        <v>0</v>
      </c>
      <c r="I26" s="13" t="e">
        <f t="shared" si="1"/>
        <v>#DIV/0!</v>
      </c>
      <c r="J26" s="51">
        <v>0</v>
      </c>
      <c r="K26" s="5">
        <v>0</v>
      </c>
      <c r="L26" s="38">
        <f t="shared" si="2"/>
        <v>0</v>
      </c>
      <c r="M26" s="32"/>
      <c r="N26" s="32">
        <f t="shared" si="3"/>
        <v>0</v>
      </c>
      <c r="O26" s="32">
        <f t="shared" si="4"/>
        <v>0</v>
      </c>
      <c r="P26" s="32"/>
      <c r="Q26" s="32">
        <f t="shared" si="5"/>
        <v>0</v>
      </c>
      <c r="R26" s="32">
        <f t="shared" si="6"/>
        <v>0</v>
      </c>
      <c r="S26" s="32">
        <f t="shared" si="12"/>
        <v>0</v>
      </c>
      <c r="T26" s="32">
        <f t="shared" si="12"/>
        <v>0</v>
      </c>
      <c r="U26" s="32">
        <f t="shared" si="7"/>
        <v>0</v>
      </c>
      <c r="V26" s="32">
        <f t="shared" si="8"/>
        <v>0</v>
      </c>
      <c r="W26" s="32">
        <f t="shared" si="9"/>
        <v>0</v>
      </c>
      <c r="X26" s="32"/>
      <c r="Y26" s="32"/>
      <c r="Z26" s="32"/>
      <c r="AA26" s="32">
        <v>12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>
        <v>4</v>
      </c>
      <c r="AN26" s="32"/>
      <c r="AO26" s="32"/>
      <c r="AP26" s="32"/>
      <c r="AQ26" s="32"/>
      <c r="AR26" s="32"/>
      <c r="AS26" s="32"/>
      <c r="AT26" s="32"/>
      <c r="AU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x14ac:dyDescent="0.35">
      <c r="A27" s="32"/>
      <c r="B27" s="32"/>
      <c r="C27" s="32"/>
      <c r="D27" s="32"/>
      <c r="E27" s="32"/>
      <c r="F27" s="37"/>
      <c r="G27" s="5">
        <v>0</v>
      </c>
      <c r="H27" s="5">
        <v>0</v>
      </c>
      <c r="I27" s="13" t="e">
        <f t="shared" si="1"/>
        <v>#DIV/0!</v>
      </c>
      <c r="J27" s="51">
        <v>0</v>
      </c>
      <c r="K27" s="5">
        <v>0</v>
      </c>
      <c r="L27" s="38">
        <f t="shared" si="2"/>
        <v>0</v>
      </c>
      <c r="M27" s="32"/>
      <c r="N27" s="32">
        <f t="shared" si="3"/>
        <v>0</v>
      </c>
      <c r="O27" s="32">
        <f t="shared" si="4"/>
        <v>0</v>
      </c>
      <c r="P27" s="32"/>
      <c r="Q27" s="32">
        <f t="shared" si="5"/>
        <v>0</v>
      </c>
      <c r="R27" s="32">
        <f t="shared" si="6"/>
        <v>0</v>
      </c>
      <c r="S27" s="32">
        <f t="shared" si="12"/>
        <v>0</v>
      </c>
      <c r="T27" s="32">
        <f t="shared" si="12"/>
        <v>0</v>
      </c>
      <c r="U27" s="32">
        <f t="shared" si="7"/>
        <v>0</v>
      </c>
      <c r="V27" s="32">
        <f t="shared" si="8"/>
        <v>0</v>
      </c>
      <c r="W27" s="32">
        <f t="shared" si="9"/>
        <v>0</v>
      </c>
      <c r="X27" s="32"/>
      <c r="Y27" s="32"/>
      <c r="Z27" s="32"/>
      <c r="AA27" s="32">
        <v>24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>
        <v>5</v>
      </c>
      <c r="AN27" s="32"/>
      <c r="AO27" s="32"/>
      <c r="AP27" s="32"/>
      <c r="AQ27" s="32"/>
      <c r="AR27" s="32"/>
      <c r="AS27" s="32"/>
      <c r="AT27" s="32"/>
      <c r="AU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72" x14ac:dyDescent="0.35">
      <c r="A28" s="32"/>
      <c r="B28" s="32"/>
      <c r="C28" s="32"/>
      <c r="D28" s="32"/>
      <c r="E28" s="32"/>
      <c r="F28" s="37"/>
      <c r="G28" s="5">
        <v>0</v>
      </c>
      <c r="H28" s="5">
        <v>0</v>
      </c>
      <c r="I28" s="13" t="e">
        <f t="shared" si="1"/>
        <v>#DIV/0!</v>
      </c>
      <c r="J28" s="51">
        <v>0</v>
      </c>
      <c r="K28" s="5">
        <v>0</v>
      </c>
      <c r="L28" s="38">
        <f t="shared" si="2"/>
        <v>0</v>
      </c>
      <c r="M28" s="32"/>
      <c r="N28" s="32">
        <f t="shared" si="3"/>
        <v>0</v>
      </c>
      <c r="O28" s="32">
        <f t="shared" si="4"/>
        <v>0</v>
      </c>
      <c r="P28" s="32"/>
      <c r="Q28" s="32">
        <f t="shared" si="5"/>
        <v>0</v>
      </c>
      <c r="R28" s="32">
        <f t="shared" si="6"/>
        <v>0</v>
      </c>
      <c r="S28" s="32">
        <f t="shared" si="12"/>
        <v>0</v>
      </c>
      <c r="T28" s="32">
        <f t="shared" si="12"/>
        <v>0</v>
      </c>
      <c r="U28" s="32">
        <f t="shared" si="7"/>
        <v>0</v>
      </c>
      <c r="V28" s="32">
        <f t="shared" si="8"/>
        <v>0</v>
      </c>
      <c r="W28" s="32">
        <f t="shared" si="9"/>
        <v>0</v>
      </c>
      <c r="X28" s="32"/>
      <c r="Y28" s="32"/>
      <c r="Z28" s="32"/>
      <c r="AA28" s="32">
        <v>110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>
        <v>6</v>
      </c>
      <c r="AN28" s="32"/>
      <c r="AO28" s="32"/>
      <c r="AP28" s="32"/>
      <c r="AQ28" s="32"/>
      <c r="AR28" s="32"/>
      <c r="AS28" s="32"/>
      <c r="AT28" s="32"/>
      <c r="AU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x14ac:dyDescent="0.35">
      <c r="A29" s="32"/>
      <c r="B29" s="32"/>
      <c r="C29" s="32"/>
      <c r="D29" s="32"/>
      <c r="E29" s="32"/>
      <c r="F29" s="37"/>
      <c r="G29" s="5">
        <v>0</v>
      </c>
      <c r="H29" s="5">
        <v>0</v>
      </c>
      <c r="I29" s="13" t="e">
        <f t="shared" si="1"/>
        <v>#DIV/0!</v>
      </c>
      <c r="J29" s="51">
        <v>0</v>
      </c>
      <c r="K29" s="5">
        <v>0</v>
      </c>
      <c r="L29" s="38">
        <f t="shared" si="2"/>
        <v>0</v>
      </c>
      <c r="M29" s="32"/>
      <c r="N29" s="32">
        <f t="shared" si="3"/>
        <v>0</v>
      </c>
      <c r="O29" s="32">
        <f t="shared" si="4"/>
        <v>0</v>
      </c>
      <c r="P29" s="32"/>
      <c r="Q29" s="32">
        <f t="shared" si="5"/>
        <v>0</v>
      </c>
      <c r="R29" s="32">
        <f t="shared" si="6"/>
        <v>0</v>
      </c>
      <c r="S29" s="32">
        <f t="shared" si="12"/>
        <v>0</v>
      </c>
      <c r="T29" s="32">
        <f t="shared" si="12"/>
        <v>0</v>
      </c>
      <c r="U29" s="32">
        <f t="shared" si="7"/>
        <v>0</v>
      </c>
      <c r="V29" s="32">
        <f t="shared" si="8"/>
        <v>0</v>
      </c>
      <c r="W29" s="32">
        <f t="shared" si="9"/>
        <v>0</v>
      </c>
      <c r="X29" s="32"/>
      <c r="Y29" s="32"/>
      <c r="Z29" s="32"/>
      <c r="AA29" s="32">
        <v>220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>
        <v>7</v>
      </c>
      <c r="AN29" s="32"/>
      <c r="AO29" s="32"/>
      <c r="AP29" s="32"/>
      <c r="AQ29" s="32"/>
      <c r="AR29" s="32"/>
      <c r="AS29" s="32"/>
      <c r="AT29" s="32"/>
      <c r="AU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x14ac:dyDescent="0.35">
      <c r="A30" s="32"/>
      <c r="B30" s="32"/>
      <c r="C30" s="32"/>
      <c r="D30" s="32"/>
      <c r="E30" s="32"/>
      <c r="F30" s="37"/>
      <c r="G30" s="5">
        <v>0</v>
      </c>
      <c r="H30" s="5">
        <v>0</v>
      </c>
      <c r="I30" s="13" t="e">
        <f>J30/H30</f>
        <v>#DIV/0!</v>
      </c>
      <c r="J30" s="51">
        <v>0</v>
      </c>
      <c r="K30" s="5">
        <v>0</v>
      </c>
      <c r="L30" s="38">
        <f t="shared" si="2"/>
        <v>0</v>
      </c>
      <c r="M30" s="32"/>
      <c r="N30" s="32">
        <f t="shared" si="3"/>
        <v>0</v>
      </c>
      <c r="O30" s="32">
        <f t="shared" si="4"/>
        <v>0</v>
      </c>
      <c r="P30" s="32"/>
      <c r="Q30" s="32">
        <f t="shared" si="5"/>
        <v>0</v>
      </c>
      <c r="R30" s="32">
        <f t="shared" si="6"/>
        <v>0</v>
      </c>
      <c r="S30" s="32">
        <f t="shared" si="12"/>
        <v>0</v>
      </c>
      <c r="T30" s="32">
        <f t="shared" si="12"/>
        <v>0</v>
      </c>
      <c r="U30" s="32">
        <f t="shared" si="7"/>
        <v>0</v>
      </c>
      <c r="V30" s="32">
        <f t="shared" si="8"/>
        <v>0</v>
      </c>
      <c r="W30" s="32">
        <f t="shared" si="9"/>
        <v>0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>
        <v>8</v>
      </c>
      <c r="AN30" s="32"/>
      <c r="AO30" s="32"/>
      <c r="AP30" s="32"/>
      <c r="AQ30" s="32"/>
      <c r="AR30" s="32"/>
      <c r="AS30" s="32"/>
      <c r="AT30" s="32"/>
      <c r="AU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x14ac:dyDescent="0.35">
      <c r="A31" s="32"/>
      <c r="B31" s="32"/>
      <c r="C31" s="32"/>
      <c r="D31" s="32"/>
      <c r="E31" s="32"/>
      <c r="F31" s="37"/>
      <c r="G31" s="5">
        <v>0</v>
      </c>
      <c r="H31" s="5">
        <v>0</v>
      </c>
      <c r="I31" s="13" t="e">
        <f>J31/H31</f>
        <v>#DIV/0!</v>
      </c>
      <c r="J31" s="51">
        <v>0</v>
      </c>
      <c r="K31" s="5">
        <v>0</v>
      </c>
      <c r="L31" s="38">
        <f t="shared" si="2"/>
        <v>0</v>
      </c>
      <c r="M31" s="32"/>
      <c r="N31" s="32">
        <f t="shared" si="3"/>
        <v>0</v>
      </c>
      <c r="O31" s="32">
        <f t="shared" si="4"/>
        <v>0</v>
      </c>
      <c r="P31" s="32"/>
      <c r="Q31" s="32">
        <f t="shared" si="5"/>
        <v>0</v>
      </c>
      <c r="R31" s="32">
        <f t="shared" si="6"/>
        <v>0</v>
      </c>
      <c r="S31" s="32">
        <f t="shared" si="12"/>
        <v>0</v>
      </c>
      <c r="T31" s="32">
        <f t="shared" si="12"/>
        <v>0</v>
      </c>
      <c r="U31" s="32">
        <f t="shared" si="7"/>
        <v>0</v>
      </c>
      <c r="V31" s="32">
        <f t="shared" si="8"/>
        <v>0</v>
      </c>
      <c r="W31" s="32">
        <f t="shared" si="9"/>
        <v>0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>
        <v>9</v>
      </c>
      <c r="AN31" s="32"/>
      <c r="AO31" s="32"/>
      <c r="AP31" s="32"/>
      <c r="AQ31" s="32"/>
      <c r="AR31" s="32"/>
      <c r="AS31" s="32"/>
      <c r="AT31" s="32"/>
      <c r="AU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x14ac:dyDescent="0.35">
      <c r="A32" s="32"/>
      <c r="B32" s="32"/>
      <c r="C32" s="32"/>
      <c r="D32" s="32"/>
      <c r="E32" s="32"/>
      <c r="F32" s="37"/>
      <c r="G32" s="5">
        <v>0</v>
      </c>
      <c r="H32" s="5">
        <v>0</v>
      </c>
      <c r="I32" s="13" t="e">
        <f>J32/H32</f>
        <v>#DIV/0!</v>
      </c>
      <c r="J32" s="51">
        <v>0</v>
      </c>
      <c r="K32" s="5">
        <v>0</v>
      </c>
      <c r="L32" s="38">
        <f t="shared" si="2"/>
        <v>0</v>
      </c>
      <c r="M32" s="32"/>
      <c r="N32" s="32">
        <f t="shared" si="3"/>
        <v>0</v>
      </c>
      <c r="O32" s="32">
        <f t="shared" si="4"/>
        <v>0</v>
      </c>
      <c r="P32" s="32"/>
      <c r="Q32" s="32">
        <f t="shared" si="5"/>
        <v>0</v>
      </c>
      <c r="R32" s="32">
        <f t="shared" si="6"/>
        <v>0</v>
      </c>
      <c r="S32" s="32">
        <f t="shared" si="12"/>
        <v>0</v>
      </c>
      <c r="T32" s="32">
        <f t="shared" si="12"/>
        <v>0</v>
      </c>
      <c r="U32" s="32">
        <f t="shared" si="7"/>
        <v>0</v>
      </c>
      <c r="V32" s="32">
        <f t="shared" si="8"/>
        <v>0</v>
      </c>
      <c r="W32" s="32">
        <f t="shared" si="9"/>
        <v>0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>
        <v>10</v>
      </c>
      <c r="AN32" s="32"/>
      <c r="AO32" s="32"/>
      <c r="AP32" s="32"/>
      <c r="AQ32" s="32"/>
      <c r="AR32" s="32"/>
      <c r="AS32" s="32"/>
      <c r="AT32" s="32"/>
      <c r="AU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ht="15" thickBot="1" x14ac:dyDescent="0.4">
      <c r="A33" s="32"/>
      <c r="B33" s="32"/>
      <c r="C33" s="32"/>
      <c r="D33" s="32"/>
      <c r="E33" s="32"/>
      <c r="F33" s="39"/>
      <c r="G33" s="40">
        <v>0</v>
      </c>
      <c r="H33" s="40">
        <v>0</v>
      </c>
      <c r="I33" s="41" t="e">
        <f>J33/H33</f>
        <v>#DIV/0!</v>
      </c>
      <c r="J33" s="52">
        <v>0</v>
      </c>
      <c r="K33" s="40">
        <v>0</v>
      </c>
      <c r="L33" s="42">
        <f t="shared" si="2"/>
        <v>0</v>
      </c>
      <c r="M33" s="32"/>
      <c r="N33" s="32">
        <f t="shared" si="3"/>
        <v>0</v>
      </c>
      <c r="O33" s="32">
        <f t="shared" si="4"/>
        <v>0</v>
      </c>
      <c r="P33" s="32"/>
      <c r="Q33" s="32">
        <f t="shared" si="5"/>
        <v>0</v>
      </c>
      <c r="R33" s="32">
        <f t="shared" si="6"/>
        <v>0</v>
      </c>
      <c r="S33" s="32">
        <f t="shared" si="12"/>
        <v>0</v>
      </c>
      <c r="T33" s="32">
        <f t="shared" si="12"/>
        <v>0</v>
      </c>
      <c r="U33" s="32">
        <f t="shared" si="7"/>
        <v>0</v>
      </c>
      <c r="V33" s="32">
        <f t="shared" si="8"/>
        <v>0</v>
      </c>
      <c r="W33" s="32">
        <f t="shared" si="9"/>
        <v>0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>
        <v>11</v>
      </c>
      <c r="AN33" s="32"/>
      <c r="AO33" s="32"/>
      <c r="AP33" s="32"/>
      <c r="AQ33" s="32"/>
      <c r="AR33" s="32"/>
      <c r="AS33" s="32"/>
      <c r="AT33" s="32"/>
      <c r="AU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</row>
    <row r="34" spans="1:72" ht="20" hidden="1" x14ac:dyDescent="0.4">
      <c r="A34" s="32"/>
      <c r="B34" s="32"/>
      <c r="C34" s="32"/>
      <c r="D34" s="32"/>
      <c r="E34" s="32"/>
      <c r="F34" s="8"/>
      <c r="G34" s="2"/>
      <c r="H34" s="2"/>
      <c r="I34" s="2"/>
      <c r="J34" s="2"/>
      <c r="K34" s="56" t="s">
        <v>29</v>
      </c>
      <c r="L34" s="57">
        <f>SUM(L35,L36,L37*1.1,L38*1.1)</f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>
        <v>12</v>
      </c>
      <c r="AN34" s="32"/>
      <c r="AO34" s="32"/>
      <c r="AP34" s="32"/>
      <c r="AQ34" s="32"/>
      <c r="AR34" s="32"/>
      <c r="AS34" s="32"/>
      <c r="AT34" s="32"/>
      <c r="AU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ht="16" thickBot="1" x14ac:dyDescent="0.4">
      <c r="A35" s="32"/>
      <c r="B35" s="32"/>
      <c r="C35" s="32"/>
      <c r="D35" s="32"/>
      <c r="E35" s="32"/>
      <c r="F35" s="32"/>
      <c r="G35" s="59"/>
      <c r="H35" s="59"/>
      <c r="I35" s="58"/>
      <c r="J35" s="60"/>
      <c r="K35" s="70" t="s">
        <v>50</v>
      </c>
      <c r="L35" s="64">
        <f>SUM(R9:R33)</f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>
        <v>13</v>
      </c>
      <c r="AN35" s="32"/>
      <c r="AO35" s="32"/>
      <c r="AP35" s="32"/>
      <c r="AQ35" s="32"/>
      <c r="AR35" s="32"/>
      <c r="AS35" s="32"/>
      <c r="AT35" s="32"/>
      <c r="AU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ht="16" thickBot="1" x14ac:dyDescent="0.4">
      <c r="A36" s="32"/>
      <c r="B36" s="32"/>
      <c r="C36" s="32"/>
      <c r="D36" s="32"/>
      <c r="E36" s="32"/>
      <c r="F36" s="24"/>
      <c r="G36" s="59"/>
      <c r="H36" s="59"/>
      <c r="I36" s="58"/>
      <c r="J36" s="60"/>
      <c r="K36" s="71" t="s">
        <v>51</v>
      </c>
      <c r="L36" s="65">
        <f>SUM(U9:U33)</f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>
        <v>14</v>
      </c>
      <c r="AN36" s="32"/>
      <c r="AO36" s="32"/>
      <c r="AP36" s="32"/>
      <c r="AQ36" s="32"/>
      <c r="AR36" s="32"/>
      <c r="AS36" s="32"/>
      <c r="AT36" s="32"/>
      <c r="AU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ht="16" thickBot="1" x14ac:dyDescent="0.4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70" t="s">
        <v>52</v>
      </c>
      <c r="L37" s="66">
        <f>SUM(V9:V32)</f>
        <v>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>
        <v>15</v>
      </c>
      <c r="AN37" s="32"/>
      <c r="AO37" s="32"/>
      <c r="AP37" s="32"/>
      <c r="AQ37" s="32"/>
      <c r="AR37" s="32"/>
      <c r="AS37" s="32"/>
      <c r="AT37" s="32"/>
      <c r="AU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ht="19" thickBot="1" x14ac:dyDescent="0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70" t="s">
        <v>53</v>
      </c>
      <c r="L38" s="67">
        <f>SUM(W9:W33)</f>
        <v>0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>
        <v>16</v>
      </c>
      <c r="AN38" s="32"/>
      <c r="AO38" s="32"/>
      <c r="AP38" s="32"/>
      <c r="AQ38" s="32"/>
      <c r="AR38" s="32"/>
      <c r="AS38" s="32"/>
      <c r="AT38" s="32"/>
      <c r="AU38" s="32"/>
      <c r="AW38">
        <f>J46*2.5</f>
        <v>0</v>
      </c>
      <c r="AX38" t="s">
        <v>40</v>
      </c>
      <c r="AY38">
        <f>J46*4</f>
        <v>0</v>
      </c>
      <c r="AZ38" t="s">
        <v>63</v>
      </c>
      <c r="BA38" t="s">
        <v>64</v>
      </c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ht="19" thickBot="1" x14ac:dyDescent="0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69" t="s">
        <v>29</v>
      </c>
      <c r="L39" s="68">
        <f>SUM(L35,L36,L37*1.1,L38*1.1)</f>
        <v>0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>
        <v>17</v>
      </c>
      <c r="AN39" s="32"/>
      <c r="AO39" s="32"/>
      <c r="AP39" s="32"/>
      <c r="AQ39" s="32"/>
      <c r="AR39" s="32"/>
      <c r="AS39" s="32"/>
      <c r="AT39" s="32"/>
      <c r="AU39" s="32"/>
      <c r="AW39">
        <f>J47*1.3</f>
        <v>0</v>
      </c>
      <c r="AY39">
        <f>J47*1.8</f>
        <v>0</v>
      </c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ht="29" customHeight="1" x14ac:dyDescent="0.4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54"/>
      <c r="L40" s="55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>
        <v>18</v>
      </c>
      <c r="AN40" s="32"/>
      <c r="AO40" s="32"/>
      <c r="AP40" s="32"/>
      <c r="AQ40" s="32"/>
      <c r="AR40" s="32"/>
      <c r="AS40" s="32"/>
      <c r="AT40" s="32"/>
      <c r="AU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ht="18.5" x14ac:dyDescent="0.4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54"/>
      <c r="L41" s="55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>
        <v>19</v>
      </c>
      <c r="AN41" s="32"/>
      <c r="AO41" s="32"/>
      <c r="AP41" s="32"/>
      <c r="AQ41" s="32"/>
      <c r="AR41" s="32"/>
      <c r="AS41" s="32"/>
      <c r="AT41" s="32"/>
      <c r="AU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</row>
    <row r="42" spans="1:72" ht="36.5" thickBot="1" x14ac:dyDescent="0.85">
      <c r="A42" s="32"/>
      <c r="B42" s="32"/>
      <c r="C42" s="32"/>
      <c r="D42" s="32"/>
      <c r="E42" s="32"/>
      <c r="F42" s="62" t="s">
        <v>56</v>
      </c>
      <c r="G42" s="62"/>
      <c r="H42" s="62"/>
      <c r="I42" s="32"/>
      <c r="J42" s="32"/>
      <c r="K42" s="29"/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129" t="s">
        <v>92</v>
      </c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32"/>
      <c r="AU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ht="19" thickBot="1" x14ac:dyDescent="0.5">
      <c r="A43" s="32"/>
      <c r="B43" s="32"/>
      <c r="C43" s="32"/>
      <c r="D43" s="32"/>
      <c r="E43" s="32"/>
      <c r="F43" s="86" t="s">
        <v>54</v>
      </c>
      <c r="G43" s="87"/>
      <c r="H43" s="110"/>
      <c r="I43" s="72">
        <f>L39/12</f>
        <v>0</v>
      </c>
      <c r="J43" s="32"/>
      <c r="K43" s="31"/>
      <c r="L43" s="29"/>
      <c r="M43" s="32"/>
      <c r="N43" s="32"/>
      <c r="O43" s="32"/>
      <c r="P43" s="32"/>
      <c r="Q43" s="32"/>
      <c r="R43" s="32"/>
      <c r="S43" s="32"/>
      <c r="T43" s="32"/>
      <c r="U43" s="32">
        <v>0</v>
      </c>
      <c r="V43" s="32"/>
      <c r="W43" s="32"/>
      <c r="X43" s="32"/>
      <c r="Y43" s="32">
        <v>0</v>
      </c>
      <c r="Z43" s="32"/>
      <c r="AA43" s="32"/>
      <c r="AB43" s="32"/>
      <c r="AC43" s="32"/>
      <c r="AD43" s="32"/>
      <c r="AE43" s="32"/>
      <c r="AF43" s="32"/>
      <c r="AG43" s="120" t="s">
        <v>66</v>
      </c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</row>
    <row r="44" spans="1:72" ht="14.5" hidden="1" customHeight="1" x14ac:dyDescent="0.35">
      <c r="A44" s="32"/>
      <c r="B44" s="32"/>
      <c r="C44" s="32"/>
      <c r="D44" s="32"/>
      <c r="E44" s="32"/>
      <c r="F44" s="80"/>
      <c r="G44" s="80"/>
      <c r="H44" s="80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v>1</v>
      </c>
      <c r="V44" s="32"/>
      <c r="W44" s="32">
        <v>12</v>
      </c>
      <c r="X44" s="32"/>
      <c r="Y44" s="32">
        <v>0.1</v>
      </c>
      <c r="Z44" s="32"/>
      <c r="AA44" s="32"/>
      <c r="AB44" s="32"/>
      <c r="AC44" s="32"/>
      <c r="AD44" s="32"/>
      <c r="AE44" s="32"/>
      <c r="AF44" s="32"/>
      <c r="AG44" s="121" t="s">
        <v>67</v>
      </c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ht="30" customHeight="1" thickBot="1" x14ac:dyDescent="0.4">
      <c r="A45" s="32"/>
      <c r="B45" s="32"/>
      <c r="C45" s="32"/>
      <c r="D45" s="32"/>
      <c r="E45" s="32"/>
      <c r="F45" s="101" t="s">
        <v>42</v>
      </c>
      <c r="G45" s="102"/>
      <c r="H45" s="103"/>
      <c r="I45" s="144" t="s">
        <v>49</v>
      </c>
      <c r="J45" s="145" t="s">
        <v>44</v>
      </c>
      <c r="K45" s="146"/>
      <c r="L45" s="144" t="s">
        <v>43</v>
      </c>
      <c r="M45" s="147"/>
      <c r="N45" s="147"/>
      <c r="O45" s="147"/>
      <c r="P45" s="147"/>
      <c r="Q45" s="147"/>
      <c r="R45" s="147"/>
      <c r="S45" s="147"/>
      <c r="T45" s="147"/>
      <c r="U45" s="147">
        <v>2</v>
      </c>
      <c r="V45" s="147"/>
      <c r="W45" s="147">
        <v>24</v>
      </c>
      <c r="X45" s="147"/>
      <c r="Y45" s="147">
        <v>0.25</v>
      </c>
      <c r="Z45" s="147"/>
      <c r="AA45" s="147"/>
      <c r="AB45" s="147"/>
      <c r="AC45" s="148" t="s">
        <v>62</v>
      </c>
      <c r="AD45" s="32"/>
      <c r="AE45" s="32"/>
      <c r="AF45" s="32"/>
      <c r="AG45" s="131" t="s">
        <v>67</v>
      </c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</row>
    <row r="46" spans="1:72" ht="15" thickBot="1" x14ac:dyDescent="0.4">
      <c r="A46" s="32"/>
      <c r="B46" s="32"/>
      <c r="C46" s="32"/>
      <c r="D46" s="32"/>
      <c r="E46" s="32"/>
      <c r="F46" s="104" t="s">
        <v>47</v>
      </c>
      <c r="G46" s="105"/>
      <c r="H46" s="106"/>
      <c r="I46" s="48">
        <f>(I43/80)*100</f>
        <v>0</v>
      </c>
      <c r="J46" s="97">
        <f>IF(I46=0,0,IF(I46&lt;AA47,AA47,IF(I46&lt;AA48,AA48,IF(I46&lt;AA49,AA49,IF(I46&lt;AA50,AA50,IF(I46&lt;AA51,AA51,IF(I46&lt;AA52,AA52,IF(I46&lt;AA53,AA53,IF(I46&lt;AA54,AA54,IF(I46&lt;AA55,AA55,IF(I46&lt;AA56,AA56,"Passa ad un Impianto a 24V")))))))))))</f>
        <v>0</v>
      </c>
      <c r="K46" s="98"/>
      <c r="L46" s="49">
        <f>IF(J46="Passa ad un Impianto a 24V","Passa ad un Impianto a 24V",J46*0.09)</f>
        <v>0</v>
      </c>
      <c r="M46" s="32"/>
      <c r="N46" s="32">
        <f>2100*1.15</f>
        <v>2415</v>
      </c>
      <c r="O46" s="32"/>
      <c r="P46" s="32"/>
      <c r="Q46" s="32"/>
      <c r="R46" s="32"/>
      <c r="S46" s="32"/>
      <c r="T46" s="32"/>
      <c r="U46" s="32">
        <v>3</v>
      </c>
      <c r="V46" s="32"/>
      <c r="W46" s="32">
        <v>110</v>
      </c>
      <c r="X46" s="32"/>
      <c r="Y46" s="32">
        <v>0.5</v>
      </c>
      <c r="Z46" s="32"/>
      <c r="AA46" s="32"/>
      <c r="AB46" s="32"/>
      <c r="AC46" s="118" t="str">
        <f>IF(J46="Passa ad un Impianto a 24V","Passa a 24V",CONCATENATE(AW38,AX38,AY38,AZ38,BA38))</f>
        <v>0/0 Euro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</row>
    <row r="47" spans="1:72" ht="19" thickBot="1" x14ac:dyDescent="0.4">
      <c r="A47" s="32"/>
      <c r="B47" s="32"/>
      <c r="C47" s="32"/>
      <c r="D47" s="32"/>
      <c r="E47" s="32"/>
      <c r="F47" s="107" t="s">
        <v>48</v>
      </c>
      <c r="G47" s="108"/>
      <c r="H47" s="109"/>
      <c r="I47" s="46">
        <f>(I43/50)*100</f>
        <v>0</v>
      </c>
      <c r="J47" s="99">
        <f>IF(J46="Passa ad un Impianto a 24V","Passa ad un Impianto a 24V",IF(I47=0,0,IF(I47&lt;Z47,Z47,IF(I47&lt;Z48,Z48,IF(I47&lt;Z49,Z49,IF(I47&lt;Z50,Z50,IF(I47&lt;Z51,Z51,IF(I47&lt;Z52,Z52,IF(I47&lt;Z53,Z53,IF(I47&lt;Z54,Z54,IF(I47&lt;Z55,Z55,IF(I47&lt;Z56,Z56,IF(I47&lt;Z58,Z58,IF(I47&lt;Z59,Z59,"Passa al Litio!"))))))))))))))</f>
        <v>0</v>
      </c>
      <c r="K47" s="100"/>
      <c r="L47" s="47">
        <f>IF(L46="Passa ad un Impianto a 24V","Passa ad un Impianto a 24V",IF(J47="Passa al Litio!","Passa al Litio!",J47*0.22))</f>
        <v>0</v>
      </c>
      <c r="M47" s="32"/>
      <c r="N47" s="32"/>
      <c r="O47" s="32"/>
      <c r="P47" s="32">
        <v>100</v>
      </c>
      <c r="Q47" s="32"/>
      <c r="R47" s="32"/>
      <c r="S47" s="32"/>
      <c r="T47" s="32"/>
      <c r="U47" s="32">
        <v>4</v>
      </c>
      <c r="V47" s="32"/>
      <c r="W47" s="32">
        <v>220</v>
      </c>
      <c r="X47" s="32"/>
      <c r="Y47" s="32">
        <v>0.75</v>
      </c>
      <c r="Z47" s="32">
        <v>100</v>
      </c>
      <c r="AA47" s="32">
        <v>100</v>
      </c>
      <c r="AB47" s="32"/>
      <c r="AC47" s="118" t="str">
        <f>IF(J47="Passa ad un Impianto a 24V","Passa a 24V",IF(J47="Passa al Litio!","Passa al Litio!",CONCATENATE(AW39,AX38,AY39,AZ38,BA38)))</f>
        <v>0/0 Euro</v>
      </c>
      <c r="AD47" s="32"/>
      <c r="AE47" s="32"/>
      <c r="AF47" s="32"/>
      <c r="AG47" s="120" t="s">
        <v>68</v>
      </c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</row>
    <row r="48" spans="1:72" ht="18.5" x14ac:dyDescent="0.45">
      <c r="A48" s="32"/>
      <c r="B48" s="32"/>
      <c r="C48" s="32"/>
      <c r="D48" s="32"/>
      <c r="E48" s="32"/>
      <c r="F48" s="80"/>
      <c r="G48" s="80"/>
      <c r="H48" s="80"/>
      <c r="I48" s="32"/>
      <c r="J48" s="32"/>
      <c r="K48" s="32"/>
      <c r="L48" s="32"/>
      <c r="M48" s="32"/>
      <c r="N48" s="32"/>
      <c r="O48" s="32"/>
      <c r="P48" s="32">
        <v>120</v>
      </c>
      <c r="Q48" s="32"/>
      <c r="R48" s="32"/>
      <c r="S48" s="32"/>
      <c r="T48" s="32"/>
      <c r="U48" s="32">
        <v>5</v>
      </c>
      <c r="V48" s="32"/>
      <c r="W48" s="32"/>
      <c r="X48" s="32"/>
      <c r="Y48" s="32">
        <v>1</v>
      </c>
      <c r="Z48" s="32">
        <v>120</v>
      </c>
      <c r="AA48" s="32">
        <v>200</v>
      </c>
      <c r="AB48" s="32"/>
      <c r="AC48" s="32"/>
      <c r="AD48" s="32"/>
      <c r="AE48" s="32"/>
      <c r="AF48" s="32"/>
      <c r="AG48" s="132" t="s">
        <v>73</v>
      </c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1:72" ht="19" thickBot="1" x14ac:dyDescent="0.4">
      <c r="A49" s="32"/>
      <c r="B49" s="32"/>
      <c r="C49" s="32"/>
      <c r="D49" s="32"/>
      <c r="E49" s="32"/>
      <c r="F49" s="80"/>
      <c r="G49" s="80"/>
      <c r="H49" s="80"/>
      <c r="I49" s="32"/>
      <c r="J49" s="32"/>
      <c r="K49" s="32"/>
      <c r="L49" s="32"/>
      <c r="M49" s="32"/>
      <c r="N49" s="32"/>
      <c r="O49" s="32"/>
      <c r="P49" s="32"/>
      <c r="Q49" s="32">
        <v>100</v>
      </c>
      <c r="R49" s="32">
        <f>Q49*2</f>
        <v>200</v>
      </c>
      <c r="S49" s="32"/>
      <c r="T49" s="32"/>
      <c r="U49" s="32">
        <v>6</v>
      </c>
      <c r="V49" s="32"/>
      <c r="W49" s="32"/>
      <c r="X49" s="32"/>
      <c r="Y49" s="32">
        <v>1.5</v>
      </c>
      <c r="Z49" s="32">
        <v>140</v>
      </c>
      <c r="AA49" s="32">
        <v>300</v>
      </c>
      <c r="AB49" s="32"/>
      <c r="AC49" s="32"/>
      <c r="AD49" s="32"/>
      <c r="AE49" s="32"/>
      <c r="AF49" s="32"/>
      <c r="AG49" s="131" t="s">
        <v>69</v>
      </c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</row>
    <row r="50" spans="1:72" ht="19" thickBot="1" x14ac:dyDescent="0.4">
      <c r="A50" s="32"/>
      <c r="B50" s="32"/>
      <c r="C50" s="32"/>
      <c r="D50" s="32"/>
      <c r="E50" s="32"/>
      <c r="F50" s="81" t="s">
        <v>46</v>
      </c>
      <c r="G50" s="82"/>
      <c r="H50" s="83"/>
      <c r="I50" s="53" t="s">
        <v>55</v>
      </c>
      <c r="J50" s="84" t="s">
        <v>45</v>
      </c>
      <c r="K50" s="85"/>
      <c r="L50" s="32"/>
      <c r="M50" s="32"/>
      <c r="N50" s="32"/>
      <c r="O50" s="32"/>
      <c r="P50" s="32"/>
      <c r="Q50" s="32">
        <v>200</v>
      </c>
      <c r="R50" s="32">
        <f t="shared" ref="R50:R59" si="13">Q50*2</f>
        <v>400</v>
      </c>
      <c r="S50" s="32"/>
      <c r="T50" s="32"/>
      <c r="U50" s="32">
        <v>7</v>
      </c>
      <c r="V50" s="32"/>
      <c r="W50" s="32"/>
      <c r="X50" s="32"/>
      <c r="Y50" s="32">
        <v>2</v>
      </c>
      <c r="Z50" s="32">
        <v>200</v>
      </c>
      <c r="AA50" s="32">
        <v>400</v>
      </c>
      <c r="AB50" s="32"/>
      <c r="AC50" s="32"/>
      <c r="AD50" s="32"/>
      <c r="AE50" s="32"/>
      <c r="AF50" s="32"/>
      <c r="AG50" s="131" t="s">
        <v>70</v>
      </c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</row>
    <row r="51" spans="1:72" ht="15" thickBot="1" x14ac:dyDescent="0.4">
      <c r="A51" s="32"/>
      <c r="B51" s="32"/>
      <c r="C51" s="32"/>
      <c r="D51" s="32"/>
      <c r="E51" s="32"/>
      <c r="F51" s="74" t="s">
        <v>61</v>
      </c>
      <c r="G51" s="75"/>
      <c r="H51" s="76"/>
      <c r="I51" s="45">
        <f>SUM(Q9:Q33)</f>
        <v>0</v>
      </c>
      <c r="J51" s="77" t="str">
        <f>IF(I51=0,"Non Ti Serve",IF(P51=5001,"5000/10000+",CONCATENATE(P51,Q63,Q61)))</f>
        <v>Non Ti Serve</v>
      </c>
      <c r="K51" s="78"/>
      <c r="L51" s="32" t="str">
        <f>IF(I51&gt;5000,"Aggiungi un altro Inverter, o Modera i Consumi!","")</f>
        <v/>
      </c>
      <c r="M51" s="32"/>
      <c r="N51" s="32"/>
      <c r="O51" s="32"/>
      <c r="P51" s="32">
        <f>IF(I51&lt;Q49,Q49,IF(I51&lt;Q50,Q50,IF(I51&lt;Q51,Q51,IF(I51&lt;Q52,Q52,IF(I51&lt;Q53,Q53,IF(I51&lt;Q54,Q54,IF(I51&lt;Q55,Q55,IF(I51&lt;Q56,Q56,IF(I51&lt;Q58,Q58,5001)))))))))</f>
        <v>100</v>
      </c>
      <c r="Q51" s="32">
        <v>300</v>
      </c>
      <c r="R51" s="32">
        <f t="shared" si="13"/>
        <v>600</v>
      </c>
      <c r="S51" s="32"/>
      <c r="T51" s="32"/>
      <c r="U51" s="32">
        <v>8</v>
      </c>
      <c r="V51" s="32"/>
      <c r="W51" s="32"/>
      <c r="X51" s="32"/>
      <c r="Y51" s="32">
        <v>3</v>
      </c>
      <c r="Z51" s="32">
        <v>240</v>
      </c>
      <c r="AA51" s="32">
        <v>500</v>
      </c>
      <c r="AB51" s="32"/>
      <c r="AC51" s="32"/>
      <c r="AD51" s="32"/>
      <c r="AE51" s="32"/>
      <c r="AF51" s="32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</row>
    <row r="52" spans="1:72" ht="19" thickBot="1" x14ac:dyDescent="0.4">
      <c r="A52" s="32"/>
      <c r="B52" s="32"/>
      <c r="C52" s="32"/>
      <c r="D52" s="32"/>
      <c r="E52" s="32"/>
      <c r="F52" s="74" t="s">
        <v>41</v>
      </c>
      <c r="G52" s="75"/>
      <c r="H52" s="76"/>
      <c r="I52" s="45">
        <f>LARGE(Q9:Q33,1)</f>
        <v>0</v>
      </c>
      <c r="J52" s="77" t="str">
        <f>IF(I52=0,"Non Ti Serve",IF(P52=5001,"5000/10000+",CONCATENATE(P52,Q63,Q62)))</f>
        <v>Non Ti Serve</v>
      </c>
      <c r="K52" s="78"/>
      <c r="L52" s="32" t="str">
        <f>IF(I52&gt;5000,"Aggiungi un altro Inverter, o Modera i Consumi!","")</f>
        <v/>
      </c>
      <c r="M52" s="32"/>
      <c r="N52" s="32"/>
      <c r="O52" s="32"/>
      <c r="P52" s="32">
        <f>IF(I52&lt;Q49,Q49,IF(I52&lt;Q50,Q50,IF(I52&lt;Q51,Q51,IF(I52&lt;Q52,Q52,IF(I52&lt;Q53,Q53,IF(I52&lt;Q54,Q54,IF(I52&lt;Q55,Q55,IF(I52&lt;Q56,Q56,IF(I52&lt;Q58,Q58,5001)))))))))</f>
        <v>100</v>
      </c>
      <c r="Q52" s="32">
        <v>500</v>
      </c>
      <c r="R52" s="32">
        <f t="shared" si="13"/>
        <v>1000</v>
      </c>
      <c r="S52" s="32"/>
      <c r="T52" s="32"/>
      <c r="U52" s="32">
        <v>9</v>
      </c>
      <c r="V52" s="32"/>
      <c r="W52" s="32"/>
      <c r="X52" s="32"/>
      <c r="Y52" s="32">
        <v>4</v>
      </c>
      <c r="Z52" s="32">
        <v>280</v>
      </c>
      <c r="AA52" s="32">
        <v>600</v>
      </c>
      <c r="AB52" s="32"/>
      <c r="AC52" s="32"/>
      <c r="AD52" s="32"/>
      <c r="AE52" s="32"/>
      <c r="AF52" s="32"/>
      <c r="AG52" s="131" t="s">
        <v>74</v>
      </c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</row>
    <row r="53" spans="1:72" ht="18.5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>
        <v>600</v>
      </c>
      <c r="R53" s="32">
        <f t="shared" si="13"/>
        <v>1200</v>
      </c>
      <c r="S53" s="32"/>
      <c r="T53" s="32"/>
      <c r="U53" s="32">
        <v>10</v>
      </c>
      <c r="V53" s="32"/>
      <c r="W53" s="32"/>
      <c r="X53" s="32"/>
      <c r="Y53" s="32">
        <v>5</v>
      </c>
      <c r="Z53" s="32">
        <v>300</v>
      </c>
      <c r="AA53" s="32">
        <v>700</v>
      </c>
      <c r="AB53" s="32"/>
      <c r="AC53" s="32"/>
      <c r="AD53" s="32"/>
      <c r="AE53" s="32"/>
      <c r="AF53" s="32"/>
      <c r="AG53" s="131" t="s">
        <v>71</v>
      </c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</row>
    <row r="54" spans="1:72" ht="18.5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f>2000/12.8</f>
        <v>156.25</v>
      </c>
      <c r="Q54" s="32">
        <v>1000</v>
      </c>
      <c r="R54" s="32">
        <f t="shared" si="13"/>
        <v>2000</v>
      </c>
      <c r="S54" s="32"/>
      <c r="T54" s="32"/>
      <c r="U54" s="32">
        <v>11</v>
      </c>
      <c r="V54" s="32"/>
      <c r="W54" s="32"/>
      <c r="X54" s="32"/>
      <c r="Y54" s="32">
        <v>6</v>
      </c>
      <c r="Z54" s="32">
        <v>360</v>
      </c>
      <c r="AA54" s="32">
        <v>800</v>
      </c>
      <c r="AB54" s="32"/>
      <c r="AC54" s="32"/>
      <c r="AD54" s="32"/>
      <c r="AE54" s="32"/>
      <c r="AF54" s="32"/>
      <c r="AG54" s="131" t="s">
        <v>72</v>
      </c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</row>
    <row r="55" spans="1:72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>
        <v>2000</v>
      </c>
      <c r="R55" s="32">
        <f t="shared" si="13"/>
        <v>4000</v>
      </c>
      <c r="S55" s="32"/>
      <c r="T55" s="32"/>
      <c r="U55" s="32">
        <v>12</v>
      </c>
      <c r="V55" s="32"/>
      <c r="W55" s="32"/>
      <c r="X55" s="32"/>
      <c r="Y55" s="32">
        <v>7</v>
      </c>
      <c r="Z55" s="32">
        <v>400</v>
      </c>
      <c r="AA55" s="32">
        <v>900</v>
      </c>
      <c r="AB55" s="32"/>
      <c r="AC55" s="32"/>
      <c r="AD55" s="32"/>
      <c r="AE55" s="32"/>
      <c r="AF55" s="32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72" ht="36.5" customHeight="1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>
        <v>3000</v>
      </c>
      <c r="R56" s="32">
        <f t="shared" si="13"/>
        <v>6000</v>
      </c>
      <c r="S56" s="32"/>
      <c r="T56" s="32"/>
      <c r="U56" s="32">
        <v>13</v>
      </c>
      <c r="V56" s="32"/>
      <c r="W56" s="32"/>
      <c r="X56" s="32"/>
      <c r="Y56" s="32">
        <v>8</v>
      </c>
      <c r="Z56" s="32">
        <v>420</v>
      </c>
      <c r="AA56" s="32">
        <v>1000</v>
      </c>
      <c r="AB56" s="32"/>
      <c r="AC56" s="32"/>
      <c r="AD56" s="32"/>
      <c r="AE56" s="32"/>
      <c r="AF56" s="32"/>
      <c r="AG56" s="134" t="s">
        <v>87</v>
      </c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2" ht="11" customHeight="1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</row>
    <row r="58" spans="1:72" ht="29" thickBot="1" x14ac:dyDescent="0.7">
      <c r="A58" s="32"/>
      <c r="B58" s="32"/>
      <c r="C58" s="32"/>
      <c r="D58" s="32"/>
      <c r="E58" s="32"/>
      <c r="F58" s="62" t="s">
        <v>57</v>
      </c>
      <c r="G58" s="62"/>
      <c r="H58" s="62"/>
      <c r="I58" s="32"/>
      <c r="J58" s="32"/>
      <c r="K58" s="29"/>
      <c r="L58" s="30"/>
      <c r="M58" s="32"/>
      <c r="N58" s="32"/>
      <c r="O58" s="32"/>
      <c r="P58" s="32"/>
      <c r="Q58" s="32">
        <v>5000</v>
      </c>
      <c r="R58" s="32">
        <f t="shared" si="13"/>
        <v>10000</v>
      </c>
      <c r="S58" s="32"/>
      <c r="T58" s="32"/>
      <c r="U58" s="32">
        <v>14</v>
      </c>
      <c r="V58" s="32"/>
      <c r="W58" s="32"/>
      <c r="X58" s="32"/>
      <c r="Y58" s="32">
        <v>9</v>
      </c>
      <c r="Z58" s="32">
        <v>480</v>
      </c>
      <c r="AA58" s="32"/>
      <c r="AB58" s="32"/>
      <c r="AC58" s="32"/>
      <c r="AD58" s="32"/>
      <c r="AE58" s="32"/>
      <c r="AF58" s="32"/>
      <c r="AG58" s="122" t="s">
        <v>75</v>
      </c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</row>
    <row r="59" spans="1:72" ht="21.5" thickBot="1" x14ac:dyDescent="0.55000000000000004">
      <c r="A59" s="32"/>
      <c r="B59" s="32"/>
      <c r="C59" s="32"/>
      <c r="D59" s="32"/>
      <c r="E59" s="32"/>
      <c r="F59" s="86" t="s">
        <v>60</v>
      </c>
      <c r="G59" s="87"/>
      <c r="H59" s="88"/>
      <c r="I59" s="73">
        <f>$L$39/24</f>
        <v>0</v>
      </c>
      <c r="J59" s="32"/>
      <c r="K59" s="31"/>
      <c r="L59" s="29"/>
      <c r="M59" s="32"/>
      <c r="N59" s="32"/>
      <c r="O59" s="32"/>
      <c r="P59" s="32"/>
      <c r="Q59" s="58">
        <v>0</v>
      </c>
      <c r="R59" s="32">
        <f t="shared" si="13"/>
        <v>0</v>
      </c>
      <c r="S59" s="32"/>
      <c r="T59" s="32"/>
      <c r="U59" s="32">
        <v>15</v>
      </c>
      <c r="V59" s="32"/>
      <c r="W59" s="32"/>
      <c r="X59" s="32"/>
      <c r="Y59" s="32">
        <v>10</v>
      </c>
      <c r="Z59" s="32">
        <v>500</v>
      </c>
      <c r="AA59" s="32"/>
      <c r="AB59" s="32"/>
      <c r="AC59" s="32"/>
      <c r="AD59" s="32"/>
      <c r="AE59" s="32"/>
      <c r="AF59" s="32"/>
      <c r="AG59" s="142" t="s">
        <v>76</v>
      </c>
      <c r="AH59" s="142"/>
      <c r="AI59" s="142"/>
      <c r="AJ59" s="143" t="s">
        <v>80</v>
      </c>
      <c r="AK59" s="143"/>
      <c r="AL59" s="143"/>
      <c r="AM59" s="143"/>
      <c r="AN59" s="143"/>
      <c r="AO59" s="143"/>
      <c r="AP59" s="143"/>
      <c r="AQ59" s="143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</row>
    <row r="60" spans="1:72" hidden="1" x14ac:dyDescent="0.35">
      <c r="A60" s="32"/>
      <c r="B60" s="32"/>
      <c r="C60" s="32"/>
      <c r="D60" s="32"/>
      <c r="E60" s="32"/>
      <c r="F60" s="80"/>
      <c r="G60" s="80"/>
      <c r="H60" s="8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>
        <v>16</v>
      </c>
      <c r="V60" s="32"/>
      <c r="W60" s="32"/>
      <c r="X60" s="32"/>
      <c r="Y60" s="32">
        <v>11</v>
      </c>
      <c r="Z60" s="32"/>
      <c r="AA60" s="32"/>
      <c r="AB60" s="32"/>
      <c r="AC60" s="32"/>
      <c r="AD60" s="32"/>
      <c r="AE60" s="32"/>
      <c r="AF60" s="32"/>
      <c r="AG60" s="123"/>
      <c r="AH60" s="123"/>
      <c r="AI60" s="123"/>
      <c r="AJ60" s="117"/>
      <c r="AK60" s="117"/>
      <c r="AL60" s="117"/>
      <c r="AM60" s="117"/>
      <c r="AN60" s="117"/>
      <c r="AO60" s="117"/>
      <c r="AP60" s="117"/>
      <c r="AQ60" s="117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</row>
    <row r="61" spans="1:72" ht="16" hidden="1" thickBot="1" x14ac:dyDescent="0.4">
      <c r="A61" s="32"/>
      <c r="B61" s="32"/>
      <c r="C61" s="32"/>
      <c r="D61" s="32"/>
      <c r="E61" s="32"/>
      <c r="F61" s="6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>
        <f>P51*2</f>
        <v>200</v>
      </c>
      <c r="R61" s="32"/>
      <c r="S61" s="32"/>
      <c r="T61" s="32"/>
      <c r="U61" s="32">
        <v>17</v>
      </c>
      <c r="V61" s="32"/>
      <c r="W61" s="32"/>
      <c r="X61" s="32"/>
      <c r="Y61" s="32">
        <v>12</v>
      </c>
      <c r="Z61" s="32"/>
      <c r="AA61" s="32"/>
      <c r="AB61" s="32"/>
      <c r="AC61" s="32"/>
      <c r="AD61" s="32"/>
      <c r="AE61" s="32"/>
      <c r="AF61" s="32"/>
      <c r="AG61" s="123"/>
      <c r="AH61" s="123"/>
      <c r="AI61" s="123"/>
      <c r="AJ61" s="117"/>
      <c r="AK61" s="117"/>
      <c r="AL61" s="117"/>
      <c r="AM61" s="117"/>
      <c r="AN61" s="117"/>
      <c r="AO61" s="117"/>
      <c r="AP61" s="117"/>
      <c r="AQ61" s="117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</row>
    <row r="62" spans="1:72" ht="32.5" customHeight="1" x14ac:dyDescent="0.45">
      <c r="A62" s="32"/>
      <c r="B62" s="32"/>
      <c r="C62" s="32"/>
      <c r="D62" s="32"/>
      <c r="E62" s="32"/>
      <c r="F62" s="89" t="s">
        <v>42</v>
      </c>
      <c r="G62" s="90"/>
      <c r="H62" s="91"/>
      <c r="I62" s="149" t="s">
        <v>59</v>
      </c>
      <c r="J62" s="150" t="s">
        <v>58</v>
      </c>
      <c r="K62" s="151"/>
      <c r="L62" s="149" t="s">
        <v>43</v>
      </c>
      <c r="M62" s="32"/>
      <c r="N62" s="32"/>
      <c r="O62" s="32"/>
      <c r="P62" s="32"/>
      <c r="Q62" s="32">
        <f>P52*2</f>
        <v>200</v>
      </c>
      <c r="R62" s="32"/>
      <c r="S62" s="32"/>
      <c r="T62" s="32"/>
      <c r="U62" s="32">
        <v>18</v>
      </c>
      <c r="V62" s="32"/>
      <c r="W62" s="32"/>
      <c r="X62" s="32"/>
      <c r="Y62" s="32">
        <v>13</v>
      </c>
      <c r="Z62" s="32"/>
      <c r="AA62" s="32"/>
      <c r="AB62" s="32"/>
      <c r="AC62" s="32"/>
      <c r="AD62" s="32"/>
      <c r="AE62" s="32"/>
      <c r="AF62" s="32"/>
      <c r="AG62" s="124" t="s">
        <v>77</v>
      </c>
      <c r="AH62" s="124" t="s">
        <v>78</v>
      </c>
      <c r="AI62" s="124" t="s">
        <v>79</v>
      </c>
      <c r="AJ62" s="125" t="s">
        <v>77</v>
      </c>
      <c r="AK62" s="125" t="s">
        <v>81</v>
      </c>
      <c r="AL62" s="125" t="s">
        <v>82</v>
      </c>
      <c r="AM62" s="125"/>
      <c r="AN62" s="125" t="s">
        <v>83</v>
      </c>
      <c r="AO62" s="125" t="s">
        <v>84</v>
      </c>
      <c r="AP62" s="125" t="s">
        <v>86</v>
      </c>
      <c r="AQ62" s="125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</row>
    <row r="63" spans="1:72" ht="19" thickBot="1" x14ac:dyDescent="0.5">
      <c r="A63" s="32"/>
      <c r="B63" s="32"/>
      <c r="C63" s="32"/>
      <c r="D63" s="32"/>
      <c r="E63" s="32"/>
      <c r="F63" s="92" t="s">
        <v>47</v>
      </c>
      <c r="G63" s="93"/>
      <c r="H63" s="94"/>
      <c r="I63" s="43">
        <f>(I59/80)*100</f>
        <v>0</v>
      </c>
      <c r="J63" s="95">
        <f>(IF(I63=0,0,IF(I63&lt;AA47,AA47,IF(I63&lt;AA48,AA48,IF(I63&lt;AA49,AA49,IF(I63&lt;AA50,AA50,IF(I63&lt;AA51,AA51,IF(I63&lt;AA52,AA52,IF(I63&lt;AA53,AA53,IF(I63&lt;AA54,AA54,IF(I63&lt;AA55,AA55,IF(I63&lt;AA56,AA56,"Stai Costruendo una Bomba Nucleare?!!!"))))))))))))</f>
        <v>0</v>
      </c>
      <c r="K63" s="96"/>
      <c r="L63" s="44">
        <f>IF(J63="Stai Costruendo una Bomba Nucleare?!!!","Si Salvi Chi Può!!!",J63*0.2)</f>
        <v>0</v>
      </c>
      <c r="M63" s="32"/>
      <c r="N63" s="32"/>
      <c r="O63" s="32"/>
      <c r="P63" s="32"/>
      <c r="Q63" s="32" t="s">
        <v>40</v>
      </c>
      <c r="R63" s="32"/>
      <c r="S63" s="32"/>
      <c r="T63" s="32"/>
      <c r="U63" s="32">
        <v>19</v>
      </c>
      <c r="V63" s="32"/>
      <c r="W63" s="32"/>
      <c r="X63" s="32"/>
      <c r="Y63" s="32">
        <v>14</v>
      </c>
      <c r="Z63" s="32"/>
      <c r="AA63" s="32"/>
      <c r="AB63" s="32"/>
      <c r="AC63" s="32"/>
      <c r="AD63" s="32"/>
      <c r="AE63" s="32"/>
      <c r="AF63" s="32"/>
      <c r="AG63" s="128" t="s">
        <v>85</v>
      </c>
      <c r="AH63" s="128" t="s">
        <v>85</v>
      </c>
      <c r="AI63" s="128" t="s">
        <v>85</v>
      </c>
      <c r="AJ63" s="128" t="s">
        <v>85</v>
      </c>
      <c r="AK63" s="128" t="s">
        <v>85</v>
      </c>
      <c r="AL63" s="128" t="s">
        <v>85</v>
      </c>
      <c r="AM63" s="126" t="s">
        <v>85</v>
      </c>
      <c r="AN63" s="128" t="s">
        <v>85</v>
      </c>
      <c r="AO63" s="128" t="s">
        <v>85</v>
      </c>
      <c r="AP63" s="128" t="s">
        <v>85</v>
      </c>
      <c r="AQ63" s="126" t="s">
        <v>85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</row>
    <row r="64" spans="1:72" ht="15.5" x14ac:dyDescent="0.35">
      <c r="A64" s="32"/>
      <c r="B64" s="32"/>
      <c r="C64" s="32"/>
      <c r="D64" s="32"/>
      <c r="E64" s="32"/>
      <c r="F64" s="79"/>
      <c r="G64" s="79"/>
      <c r="H64" s="79"/>
      <c r="I64" s="63"/>
      <c r="J64" s="135" t="str">
        <f>IF(L63="Si Salvi Chi Può!!!","Potrebbe esserci un errore!","")</f>
        <v/>
      </c>
      <c r="K64" s="135"/>
      <c r="L64" s="135"/>
      <c r="M64" s="32"/>
      <c r="N64" s="32"/>
      <c r="O64" s="32"/>
      <c r="P64" s="32"/>
      <c r="Q64" s="32" t="s">
        <v>40</v>
      </c>
      <c r="R64" s="32"/>
      <c r="S64" s="32"/>
      <c r="T64" s="32"/>
      <c r="U64" s="32">
        <v>20</v>
      </c>
      <c r="V64" s="32"/>
      <c r="W64" s="32"/>
      <c r="X64" s="32"/>
      <c r="Y64" s="32">
        <v>15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</row>
    <row r="65" spans="1:72" ht="34.5" customHeight="1" x14ac:dyDescent="0.35">
      <c r="A65" s="32"/>
      <c r="B65" s="32"/>
      <c r="C65" s="32"/>
      <c r="D65" s="32"/>
      <c r="E65" s="32"/>
      <c r="F65" s="80"/>
      <c r="G65" s="80"/>
      <c r="H65" s="8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>
        <v>16</v>
      </c>
      <c r="Z65" s="32"/>
      <c r="AA65" s="32"/>
      <c r="AB65" s="32"/>
      <c r="AC65" s="32"/>
      <c r="AD65" s="32"/>
      <c r="AE65" s="32"/>
      <c r="AF65" s="32"/>
      <c r="AG65" s="134" t="s">
        <v>88</v>
      </c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</row>
    <row r="66" spans="1:72" ht="15" thickBot="1" x14ac:dyDescent="0.4">
      <c r="A66" s="32"/>
      <c r="B66" s="32"/>
      <c r="C66" s="32"/>
      <c r="D66" s="32"/>
      <c r="E66" s="32"/>
      <c r="F66" s="80"/>
      <c r="G66" s="80"/>
      <c r="H66" s="80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>
        <v>17</v>
      </c>
      <c r="Z66" s="32"/>
      <c r="AA66" s="32"/>
      <c r="AB66" s="32"/>
      <c r="AC66" s="32"/>
      <c r="AD66" s="32"/>
      <c r="AE66" s="32"/>
      <c r="AF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</row>
    <row r="67" spans="1:72" ht="19" thickBot="1" x14ac:dyDescent="0.4">
      <c r="A67" s="32"/>
      <c r="B67" s="32"/>
      <c r="C67" s="32"/>
      <c r="D67" s="32"/>
      <c r="E67" s="32"/>
      <c r="F67" s="81" t="s">
        <v>46</v>
      </c>
      <c r="G67" s="82"/>
      <c r="H67" s="83"/>
      <c r="I67" s="152" t="s">
        <v>55</v>
      </c>
      <c r="J67" s="153" t="s">
        <v>45</v>
      </c>
      <c r="K67" s="154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>
        <v>18</v>
      </c>
      <c r="Z67" s="32"/>
      <c r="AA67" s="32"/>
      <c r="AB67" s="32"/>
      <c r="AC67" s="32"/>
      <c r="AD67" s="32"/>
      <c r="AE67" s="32"/>
      <c r="AF67" s="32"/>
      <c r="AG67" s="120" t="s">
        <v>89</v>
      </c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</row>
    <row r="68" spans="1:72" ht="19" thickBot="1" x14ac:dyDescent="0.4">
      <c r="A68" s="32"/>
      <c r="B68" s="32"/>
      <c r="C68" s="32"/>
      <c r="D68" s="32"/>
      <c r="E68" s="32"/>
      <c r="F68" s="74" t="s">
        <v>61</v>
      </c>
      <c r="G68" s="75"/>
      <c r="H68" s="76"/>
      <c r="I68" s="45">
        <f>SUM(Q9:Q33)</f>
        <v>0</v>
      </c>
      <c r="J68" s="77" t="str">
        <f>IF(I51=0,"Non Ti Serve",IF(P51=5001,"5000/10000+",CONCATENATE(P51,Q63,Q61)))</f>
        <v>Non Ti Serve</v>
      </c>
      <c r="K68" s="78"/>
      <c r="L68" s="32" t="str">
        <f>IF(I51&gt;5000,"Aggiungi un altro Inverter, o Modera i Consumi!","")</f>
        <v/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>
        <v>19</v>
      </c>
      <c r="Z68" s="32"/>
      <c r="AA68" s="32"/>
      <c r="AB68" s="32"/>
      <c r="AC68" s="32"/>
      <c r="AD68" s="32"/>
      <c r="AE68" s="32"/>
      <c r="AF68" s="32"/>
      <c r="AG68" s="134" t="s">
        <v>90</v>
      </c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32"/>
      <c r="AU68" s="119" t="s">
        <v>65</v>
      </c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</row>
    <row r="69" spans="1:72" ht="15" thickBot="1" x14ac:dyDescent="0.4">
      <c r="A69" s="32"/>
      <c r="B69" s="32"/>
      <c r="C69" s="32"/>
      <c r="D69" s="32"/>
      <c r="E69" s="32"/>
      <c r="F69" s="74" t="s">
        <v>41</v>
      </c>
      <c r="G69" s="75"/>
      <c r="H69" s="76"/>
      <c r="I69" s="45">
        <f>LARGE(Q9:Q33,1)</f>
        <v>0</v>
      </c>
      <c r="J69" s="77" t="str">
        <f>IF(I52=0,"Non Ti Serve",IF(P52=5001,"5000/10000+",CONCATENATE(P52,Q63,Q62)))</f>
        <v>Non Ti Serve</v>
      </c>
      <c r="K69" s="78"/>
      <c r="L69" s="32" t="str">
        <f>IF(I52&gt;5000,"Aggiungi un altro Inverter, o Modera i Consumi!","")</f>
        <v/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>
        <v>20</v>
      </c>
      <c r="Z69" s="32"/>
      <c r="AA69" s="32"/>
      <c r="AB69" s="32"/>
      <c r="AC69" s="32"/>
      <c r="AD69" s="32"/>
      <c r="AE69" s="32"/>
      <c r="AF69" s="32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</row>
    <row r="70" spans="1:72" ht="55" customHeight="1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>
        <v>21</v>
      </c>
      <c r="Z70" s="32"/>
      <c r="AA70" s="32"/>
      <c r="AB70" s="32"/>
      <c r="AC70" s="32"/>
      <c r="AD70" s="32"/>
      <c r="AE70" s="32"/>
      <c r="AF70" s="32"/>
      <c r="AG70" s="134" t="s">
        <v>91</v>
      </c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</row>
    <row r="71" spans="1:72" x14ac:dyDescent="0.35">
      <c r="A71" s="32"/>
      <c r="B71" s="32"/>
      <c r="C71" s="32"/>
      <c r="D71" s="32" t="s">
        <v>63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>
        <v>22</v>
      </c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</row>
    <row r="72" spans="1:72" x14ac:dyDescent="0.35">
      <c r="A72" s="32"/>
      <c r="B72" s="32"/>
      <c r="C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>
        <v>23</v>
      </c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</row>
    <row r="73" spans="1:72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>
        <v>24</v>
      </c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</row>
    <row r="74" spans="1:72" ht="28.5" x14ac:dyDescent="0.65">
      <c r="A74" s="32"/>
      <c r="B74" s="32"/>
      <c r="C74" s="32"/>
      <c r="D74" s="32"/>
      <c r="E74" s="32"/>
      <c r="F74" s="6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155" t="s">
        <v>94</v>
      </c>
      <c r="AO74" s="155"/>
      <c r="AP74" s="155"/>
      <c r="AQ74" s="155"/>
      <c r="AR74" s="155"/>
      <c r="AS74" s="155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</row>
    <row r="75" spans="1:72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</row>
    <row r="76" spans="1:72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</row>
    <row r="77" spans="1:72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</row>
    <row r="78" spans="1:72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</row>
    <row r="79" spans="1:72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</row>
    <row r="80" spans="1:72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</row>
    <row r="81" spans="1:79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</row>
    <row r="82" spans="1:79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</row>
    <row r="83" spans="1:79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1:79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1:79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</row>
    <row r="86" spans="1:79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</row>
    <row r="87" spans="1:79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</row>
    <row r="88" spans="1:79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</row>
    <row r="89" spans="1:79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</row>
    <row r="90" spans="1:79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</row>
    <row r="91" spans="1:79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</row>
    <row r="92" spans="1:79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</row>
    <row r="93" spans="1:79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</row>
    <row r="94" spans="1:79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</row>
    <row r="95" spans="1:79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</row>
    <row r="96" spans="1:79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</row>
    <row r="97" spans="1:79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</row>
    <row r="98" spans="1:79" x14ac:dyDescent="0.3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</row>
    <row r="99" spans="1:79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</row>
    <row r="100" spans="1:79" x14ac:dyDescent="0.3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</row>
    <row r="101" spans="1:79" x14ac:dyDescent="0.3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</row>
    <row r="102" spans="1:79" x14ac:dyDescent="0.3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</row>
    <row r="103" spans="1:79" x14ac:dyDescent="0.3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</row>
    <row r="104" spans="1:79" x14ac:dyDescent="0.3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</row>
    <row r="105" spans="1:79" x14ac:dyDescent="0.3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</row>
    <row r="106" spans="1:79" x14ac:dyDescent="0.3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</row>
    <row r="107" spans="1:79" x14ac:dyDescent="0.3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</row>
    <row r="108" spans="1:79" x14ac:dyDescent="0.3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</row>
    <row r="109" spans="1:79" x14ac:dyDescent="0.3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</row>
    <row r="110" spans="1:79" x14ac:dyDescent="0.3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</row>
    <row r="111" spans="1:79" x14ac:dyDescent="0.3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</row>
    <row r="112" spans="1:79" x14ac:dyDescent="0.3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</row>
    <row r="113" spans="1:79" x14ac:dyDescent="0.3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</row>
    <row r="114" spans="1:79" x14ac:dyDescent="0.3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</row>
    <row r="115" spans="1:79" x14ac:dyDescent="0.3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</row>
    <row r="116" spans="1:79" x14ac:dyDescent="0.3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</row>
    <row r="117" spans="1:79" x14ac:dyDescent="0.3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</row>
    <row r="118" spans="1:79" x14ac:dyDescent="0.3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</row>
    <row r="119" spans="1:79" x14ac:dyDescent="0.3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</row>
    <row r="120" spans="1:79" x14ac:dyDescent="0.3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</row>
    <row r="121" spans="1:79" x14ac:dyDescent="0.3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</row>
    <row r="122" spans="1:79" x14ac:dyDescent="0.3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</row>
    <row r="123" spans="1:79" x14ac:dyDescent="0.3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</row>
    <row r="124" spans="1:79" x14ac:dyDescent="0.3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</row>
    <row r="125" spans="1:79" x14ac:dyDescent="0.3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</row>
    <row r="126" spans="1:79" x14ac:dyDescent="0.3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</row>
    <row r="127" spans="1:79" x14ac:dyDescent="0.3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</row>
    <row r="128" spans="1:79" x14ac:dyDescent="0.3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</row>
    <row r="129" spans="1:79" x14ac:dyDescent="0.3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</row>
    <row r="130" spans="1:79" x14ac:dyDescent="0.3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</row>
    <row r="131" spans="1:79" x14ac:dyDescent="0.3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</row>
    <row r="132" spans="1:79" x14ac:dyDescent="0.3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</row>
  </sheetData>
  <mergeCells count="43">
    <mergeCell ref="J64:L64"/>
    <mergeCell ref="F5:L6"/>
    <mergeCell ref="AN74:AS74"/>
    <mergeCell ref="G1:AS1"/>
    <mergeCell ref="AG65:AS65"/>
    <mergeCell ref="AG68:AS68"/>
    <mergeCell ref="AG70:AS70"/>
    <mergeCell ref="AG42:AS42"/>
    <mergeCell ref="F43:H43"/>
    <mergeCell ref="F44:H44"/>
    <mergeCell ref="AG59:AI59"/>
    <mergeCell ref="AG56:AS56"/>
    <mergeCell ref="AJ59:AQ59"/>
    <mergeCell ref="AG58:AQ58"/>
    <mergeCell ref="F50:H50"/>
    <mergeCell ref="F51:H51"/>
    <mergeCell ref="F52:H52"/>
    <mergeCell ref="J45:K45"/>
    <mergeCell ref="J46:K46"/>
    <mergeCell ref="J47:K47"/>
    <mergeCell ref="J50:K50"/>
    <mergeCell ref="J51:K51"/>
    <mergeCell ref="J52:K52"/>
    <mergeCell ref="F45:H45"/>
    <mergeCell ref="F46:H46"/>
    <mergeCell ref="F47:H47"/>
    <mergeCell ref="F48:H48"/>
    <mergeCell ref="F49:H49"/>
    <mergeCell ref="F59:H59"/>
    <mergeCell ref="F60:H60"/>
    <mergeCell ref="F62:H62"/>
    <mergeCell ref="J62:K62"/>
    <mergeCell ref="F63:H63"/>
    <mergeCell ref="J63:K63"/>
    <mergeCell ref="F68:H68"/>
    <mergeCell ref="J68:K68"/>
    <mergeCell ref="F69:H69"/>
    <mergeCell ref="J69:K69"/>
    <mergeCell ref="F64:H64"/>
    <mergeCell ref="F65:H65"/>
    <mergeCell ref="F66:H66"/>
    <mergeCell ref="F67:H67"/>
    <mergeCell ref="J67:K67"/>
  </mergeCells>
  <dataValidations count="3">
    <dataValidation type="list" allowBlank="1" showInputMessage="1" showErrorMessage="1" sqref="G9:G33" xr:uid="{9DA37037-028F-4E2B-A92B-58667E89C239}">
      <formula1>$AM$22:$AM$42</formula1>
    </dataValidation>
    <dataValidation type="list" allowBlank="1" showInputMessage="1" showErrorMessage="1" sqref="H9:H33" xr:uid="{AFBDEE39-1789-407A-AE7E-3A08E96DB0AA}">
      <formula1>$AA$25:$AA$29</formula1>
    </dataValidation>
    <dataValidation type="list" allowBlank="1" showInputMessage="1" showErrorMessage="1" sqref="K9:K33" xr:uid="{292C7321-7431-426D-8F50-5E0491C64161}">
      <formula1>$Y$43:$Y$73</formula1>
    </dataValidation>
  </dataValidations>
  <hyperlinks>
    <hyperlink ref="AU68" r:id="rId1" xr:uid="{CE014BA9-0BEB-4ACB-B094-3032F912158F}"/>
    <hyperlink ref="AJ63" r:id="rId2" xr:uid="{FA2F615D-213C-4952-930E-890A96852707}"/>
    <hyperlink ref="AN63" r:id="rId3" xr:uid="{9E4C753D-C07E-4625-B107-86A2E3A513CD}"/>
    <hyperlink ref="AL63" r:id="rId4" xr:uid="{B00DEE44-FD49-4EAA-BA90-187AD99C1C0F}"/>
    <hyperlink ref="AK63" r:id="rId5" xr:uid="{570B9984-68E0-403B-A057-166D42712559}"/>
    <hyperlink ref="AO63" r:id="rId6" xr:uid="{B95D4A0D-E5A0-4EBD-AD33-A8D91D61EF47}"/>
    <hyperlink ref="AP63" r:id="rId7" xr:uid="{54424AA7-3A82-4145-A8DD-F8F87639A618}"/>
    <hyperlink ref="AI63" r:id="rId8" xr:uid="{24232FDC-EB64-4B4E-B3A0-B1615D54C36B}"/>
    <hyperlink ref="AG63" r:id="rId9" xr:uid="{5BD9C7C9-9F9D-406C-957F-CDE3CD8E6123}"/>
    <hyperlink ref="AH63" r:id="rId10" xr:uid="{55C64FC2-04F6-4E03-B8C5-C9F350E3711E}"/>
    <hyperlink ref="AN74" r:id="rId11" xr:uid="{6F5AC15F-437B-4F59-8676-6575A4B06FAE}"/>
  </hyperlinks>
  <pageMargins left="0.7" right="0.7" top="0.75" bottom="0.75" header="0.3" footer="0.3"/>
  <pageSetup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8E4F-70AA-457A-A716-8E5DC92A2F3E}">
  <sheetPr>
    <tabColor rgb="FFFFFF00"/>
  </sheetPr>
  <dimension ref="F5:R36"/>
  <sheetViews>
    <sheetView topLeftCell="D1" zoomScale="91" workbookViewId="0">
      <selection activeCell="T21" sqref="T21"/>
    </sheetView>
  </sheetViews>
  <sheetFormatPr defaultRowHeight="14.5" x14ac:dyDescent="0.35"/>
  <cols>
    <col min="6" max="6" width="35.1796875" customWidth="1"/>
    <col min="7" max="7" width="25.453125" customWidth="1"/>
    <col min="8" max="8" width="19.1796875" customWidth="1"/>
    <col min="9" max="9" width="15.7265625" customWidth="1"/>
    <col min="10" max="10" width="15.7265625" hidden="1" customWidth="1"/>
    <col min="11" max="11" width="10" customWidth="1"/>
    <col min="12" max="12" width="37.54296875" bestFit="1" customWidth="1"/>
    <col min="13" max="13" width="30.54296875" bestFit="1" customWidth="1"/>
    <col min="14" max="14" width="0" hidden="1" customWidth="1"/>
    <col min="15" max="15" width="9.1796875" hidden="1" customWidth="1"/>
    <col min="16" max="19" width="0" hidden="1" customWidth="1"/>
  </cols>
  <sheetData>
    <row r="5" spans="6:18" ht="123" customHeight="1" x14ac:dyDescent="1.35">
      <c r="F5" s="114" t="s">
        <v>31</v>
      </c>
      <c r="G5" s="115"/>
      <c r="H5" s="115"/>
      <c r="I5" s="115"/>
      <c r="J5" s="115"/>
      <c r="K5" s="115"/>
      <c r="L5" s="115"/>
      <c r="M5" s="116"/>
    </row>
    <row r="6" spans="6:18" ht="65.25" customHeight="1" x14ac:dyDescent="0.7">
      <c r="F6" s="111" t="s">
        <v>30</v>
      </c>
      <c r="G6" s="112"/>
      <c r="H6" s="112"/>
      <c r="I6" s="112"/>
      <c r="J6" s="112"/>
      <c r="K6" s="112"/>
      <c r="L6" s="112"/>
      <c r="M6" s="113"/>
    </row>
    <row r="8" spans="6:18" ht="42" x14ac:dyDescent="0.5">
      <c r="F8" s="17" t="s">
        <v>3</v>
      </c>
      <c r="G8" s="17" t="s">
        <v>4</v>
      </c>
      <c r="H8" s="17" t="s">
        <v>5</v>
      </c>
      <c r="I8" s="7" t="s">
        <v>2</v>
      </c>
      <c r="J8" s="7" t="s">
        <v>32</v>
      </c>
      <c r="K8" s="7" t="s">
        <v>0</v>
      </c>
      <c r="L8" s="17" t="s">
        <v>6</v>
      </c>
      <c r="M8" s="17" t="s">
        <v>25</v>
      </c>
    </row>
    <row r="9" spans="6:18" x14ac:dyDescent="0.35">
      <c r="F9" s="14" t="s">
        <v>7</v>
      </c>
      <c r="G9" s="5">
        <v>2</v>
      </c>
      <c r="H9" s="5">
        <v>230</v>
      </c>
      <c r="I9" s="13">
        <f t="shared" ref="I9:I24" si="0">K9/H9</f>
        <v>0.19565217391304349</v>
      </c>
      <c r="J9" s="26"/>
      <c r="K9" s="5">
        <v>45</v>
      </c>
      <c r="L9" s="5">
        <v>5</v>
      </c>
      <c r="M9" s="6">
        <f t="shared" ref="M9:M26" si="1">G9*K9*L9</f>
        <v>450</v>
      </c>
      <c r="O9">
        <f t="shared" ref="O9:O24" si="2">IF(H9&gt;12,K9,0)</f>
        <v>45</v>
      </c>
      <c r="P9">
        <f t="shared" ref="P9:P26" si="3">IF(H9&lt;&gt;12,0,1)</f>
        <v>0</v>
      </c>
      <c r="Q9">
        <f>IF(P9=0,M9,0)</f>
        <v>450</v>
      </c>
      <c r="R9">
        <f>IF(P9=1,M9,0)</f>
        <v>0</v>
      </c>
    </row>
    <row r="10" spans="6:18" x14ac:dyDescent="0.35">
      <c r="F10" s="14" t="s">
        <v>8</v>
      </c>
      <c r="G10" s="5">
        <v>2</v>
      </c>
      <c r="H10" s="5">
        <v>230</v>
      </c>
      <c r="I10" s="13">
        <f t="shared" si="0"/>
        <v>2.6086956521739129E-2</v>
      </c>
      <c r="J10" s="26"/>
      <c r="K10" s="5">
        <v>6</v>
      </c>
      <c r="L10" s="5">
        <v>1.5</v>
      </c>
      <c r="M10" s="6">
        <f t="shared" si="1"/>
        <v>18</v>
      </c>
      <c r="O10">
        <f t="shared" si="2"/>
        <v>6</v>
      </c>
      <c r="P10">
        <f t="shared" si="3"/>
        <v>0</v>
      </c>
      <c r="Q10">
        <f t="shared" ref="Q10:Q26" si="4">IF(P10=0,M10,0)</f>
        <v>18</v>
      </c>
      <c r="R10">
        <f t="shared" ref="R10:R24" si="5">IF(P10=1,M10,0)</f>
        <v>0</v>
      </c>
    </row>
    <row r="11" spans="6:18" x14ac:dyDescent="0.35">
      <c r="F11" s="14" t="s">
        <v>9</v>
      </c>
      <c r="G11" s="5">
        <v>1</v>
      </c>
      <c r="H11" s="5">
        <v>230</v>
      </c>
      <c r="I11" s="13">
        <f t="shared" si="0"/>
        <v>4.7826086956521741E-2</v>
      </c>
      <c r="J11" s="26"/>
      <c r="K11" s="5">
        <v>11</v>
      </c>
      <c r="L11" s="5">
        <v>1</v>
      </c>
      <c r="M11" s="6">
        <f t="shared" si="1"/>
        <v>11</v>
      </c>
      <c r="O11">
        <f t="shared" si="2"/>
        <v>11</v>
      </c>
      <c r="P11">
        <f t="shared" si="3"/>
        <v>0</v>
      </c>
      <c r="Q11">
        <f t="shared" si="4"/>
        <v>11</v>
      </c>
      <c r="R11">
        <f t="shared" si="5"/>
        <v>0</v>
      </c>
    </row>
    <row r="12" spans="6:18" x14ac:dyDescent="0.35">
      <c r="F12" s="14" t="s">
        <v>10</v>
      </c>
      <c r="G12" s="5">
        <v>1</v>
      </c>
      <c r="H12" s="5">
        <v>230</v>
      </c>
      <c r="I12" s="13">
        <f t="shared" si="0"/>
        <v>0.97391304347826091</v>
      </c>
      <c r="J12" s="26"/>
      <c r="K12" s="5">
        <v>224</v>
      </c>
      <c r="L12" s="5">
        <v>1</v>
      </c>
      <c r="M12" s="6">
        <f t="shared" si="1"/>
        <v>224</v>
      </c>
      <c r="O12">
        <f t="shared" si="2"/>
        <v>224</v>
      </c>
      <c r="P12">
        <f t="shared" si="3"/>
        <v>0</v>
      </c>
      <c r="Q12">
        <f t="shared" si="4"/>
        <v>224</v>
      </c>
      <c r="R12">
        <f t="shared" si="5"/>
        <v>0</v>
      </c>
    </row>
    <row r="13" spans="6:18" x14ac:dyDescent="0.35">
      <c r="F13" s="14" t="s">
        <v>11</v>
      </c>
      <c r="G13" s="5">
        <v>1</v>
      </c>
      <c r="H13" s="5">
        <v>230</v>
      </c>
      <c r="I13" s="13">
        <f t="shared" si="0"/>
        <v>1.7391304347826087E-2</v>
      </c>
      <c r="J13" s="26"/>
      <c r="K13" s="5">
        <v>4</v>
      </c>
      <c r="L13" s="5">
        <v>0.5</v>
      </c>
      <c r="M13" s="6">
        <f t="shared" si="1"/>
        <v>2</v>
      </c>
      <c r="O13">
        <f t="shared" si="2"/>
        <v>4</v>
      </c>
      <c r="P13">
        <f t="shared" si="3"/>
        <v>0</v>
      </c>
      <c r="Q13">
        <f t="shared" si="4"/>
        <v>2</v>
      </c>
      <c r="R13">
        <f t="shared" si="5"/>
        <v>0</v>
      </c>
    </row>
    <row r="14" spans="6:18" x14ac:dyDescent="0.35">
      <c r="F14" s="14" t="s">
        <v>12</v>
      </c>
      <c r="G14" s="5">
        <v>6</v>
      </c>
      <c r="H14" s="5">
        <v>12</v>
      </c>
      <c r="I14" s="13">
        <f t="shared" si="0"/>
        <v>0.83333333333333337</v>
      </c>
      <c r="J14" s="26"/>
      <c r="K14" s="5">
        <v>10</v>
      </c>
      <c r="L14" s="5">
        <v>4</v>
      </c>
      <c r="M14" s="6">
        <f t="shared" si="1"/>
        <v>240</v>
      </c>
      <c r="O14">
        <f t="shared" si="2"/>
        <v>0</v>
      </c>
      <c r="P14">
        <f t="shared" si="3"/>
        <v>1</v>
      </c>
      <c r="Q14">
        <f t="shared" si="4"/>
        <v>0</v>
      </c>
      <c r="R14">
        <f t="shared" si="5"/>
        <v>240</v>
      </c>
    </row>
    <row r="15" spans="6:18" x14ac:dyDescent="0.35">
      <c r="F15" s="14" t="s">
        <v>13</v>
      </c>
      <c r="G15" s="5">
        <v>1</v>
      </c>
      <c r="H15" s="5">
        <v>12</v>
      </c>
      <c r="I15" s="13">
        <f t="shared" si="0"/>
        <v>5</v>
      </c>
      <c r="J15" s="26"/>
      <c r="K15" s="5">
        <v>60</v>
      </c>
      <c r="L15" s="5">
        <v>0.25</v>
      </c>
      <c r="M15" s="6">
        <f t="shared" si="1"/>
        <v>15</v>
      </c>
      <c r="O15">
        <f t="shared" si="2"/>
        <v>0</v>
      </c>
      <c r="P15">
        <f t="shared" si="3"/>
        <v>1</v>
      </c>
      <c r="Q15">
        <f t="shared" si="4"/>
        <v>0</v>
      </c>
      <c r="R15">
        <f t="shared" si="5"/>
        <v>15</v>
      </c>
    </row>
    <row r="16" spans="6:18" x14ac:dyDescent="0.35">
      <c r="F16" s="14" t="s">
        <v>14</v>
      </c>
      <c r="G16" s="5">
        <v>1</v>
      </c>
      <c r="H16" s="5">
        <v>230</v>
      </c>
      <c r="I16" s="13">
        <f t="shared" si="0"/>
        <v>4.3478260869565215</v>
      </c>
      <c r="J16" s="26"/>
      <c r="K16" s="5">
        <v>1000</v>
      </c>
      <c r="L16" s="5">
        <v>0.25</v>
      </c>
      <c r="M16" s="6">
        <f t="shared" si="1"/>
        <v>250</v>
      </c>
      <c r="O16">
        <f t="shared" si="2"/>
        <v>1000</v>
      </c>
      <c r="P16">
        <f t="shared" si="3"/>
        <v>0</v>
      </c>
      <c r="Q16">
        <f t="shared" si="4"/>
        <v>250</v>
      </c>
      <c r="R16">
        <f t="shared" si="5"/>
        <v>0</v>
      </c>
    </row>
    <row r="17" spans="6:18" x14ac:dyDescent="0.35">
      <c r="F17" s="14" t="s">
        <v>15</v>
      </c>
      <c r="G17" s="5">
        <v>1</v>
      </c>
      <c r="H17" s="5">
        <v>230</v>
      </c>
      <c r="I17" s="13">
        <f t="shared" si="0"/>
        <v>0.52173913043478259</v>
      </c>
      <c r="J17" s="26"/>
      <c r="K17" s="5">
        <v>120</v>
      </c>
      <c r="L17" s="5">
        <v>0.2</v>
      </c>
      <c r="M17" s="6">
        <f t="shared" si="1"/>
        <v>24</v>
      </c>
      <c r="O17">
        <f t="shared" si="2"/>
        <v>120</v>
      </c>
      <c r="P17">
        <f t="shared" si="3"/>
        <v>0</v>
      </c>
      <c r="Q17">
        <f t="shared" si="4"/>
        <v>24</v>
      </c>
      <c r="R17">
        <f t="shared" si="5"/>
        <v>0</v>
      </c>
    </row>
    <row r="18" spans="6:18" x14ac:dyDescent="0.35">
      <c r="F18" s="14" t="s">
        <v>16</v>
      </c>
      <c r="G18" s="5">
        <v>1</v>
      </c>
      <c r="H18" s="5">
        <v>12</v>
      </c>
      <c r="I18" s="13">
        <f t="shared" si="0"/>
        <v>1.2777777777777779</v>
      </c>
      <c r="J18" s="26"/>
      <c r="K18" s="18">
        <f>368/24</f>
        <v>15.333333333333334</v>
      </c>
      <c r="L18" s="5">
        <v>6</v>
      </c>
      <c r="M18" s="6">
        <f t="shared" si="1"/>
        <v>92</v>
      </c>
      <c r="O18">
        <f t="shared" si="2"/>
        <v>0</v>
      </c>
      <c r="P18">
        <f t="shared" si="3"/>
        <v>1</v>
      </c>
      <c r="Q18">
        <f t="shared" si="4"/>
        <v>0</v>
      </c>
      <c r="R18">
        <f t="shared" si="5"/>
        <v>92</v>
      </c>
    </row>
    <row r="19" spans="6:18" x14ac:dyDescent="0.35">
      <c r="F19" s="14" t="s">
        <v>1</v>
      </c>
      <c r="G19" s="5">
        <v>1</v>
      </c>
      <c r="H19" s="5">
        <v>12</v>
      </c>
      <c r="I19" s="13">
        <f t="shared" si="0"/>
        <v>5</v>
      </c>
      <c r="J19" s="26"/>
      <c r="K19" s="5">
        <v>60</v>
      </c>
      <c r="L19" s="5">
        <v>3</v>
      </c>
      <c r="M19" s="6">
        <f t="shared" si="1"/>
        <v>180</v>
      </c>
      <c r="O19">
        <f t="shared" si="2"/>
        <v>0</v>
      </c>
      <c r="P19">
        <f t="shared" si="3"/>
        <v>1</v>
      </c>
      <c r="Q19">
        <f t="shared" si="4"/>
        <v>0</v>
      </c>
      <c r="R19">
        <f t="shared" si="5"/>
        <v>180</v>
      </c>
    </row>
    <row r="20" spans="6:18" x14ac:dyDescent="0.35">
      <c r="F20" s="14" t="s">
        <v>17</v>
      </c>
      <c r="G20" s="5">
        <v>1</v>
      </c>
      <c r="H20" s="5">
        <v>230</v>
      </c>
      <c r="I20" s="13">
        <f t="shared" si="0"/>
        <v>0.21739130434782608</v>
      </c>
      <c r="J20" s="26"/>
      <c r="K20" s="5">
        <v>50</v>
      </c>
      <c r="L20" s="5">
        <v>2</v>
      </c>
      <c r="M20" s="6">
        <f t="shared" si="1"/>
        <v>100</v>
      </c>
      <c r="O20">
        <f t="shared" si="2"/>
        <v>50</v>
      </c>
      <c r="P20">
        <f t="shared" si="3"/>
        <v>0</v>
      </c>
      <c r="Q20">
        <f t="shared" si="4"/>
        <v>100</v>
      </c>
      <c r="R20">
        <f t="shared" si="5"/>
        <v>0</v>
      </c>
    </row>
    <row r="21" spans="6:18" x14ac:dyDescent="0.35">
      <c r="F21" s="14" t="s">
        <v>18</v>
      </c>
      <c r="G21" s="5">
        <v>2</v>
      </c>
      <c r="H21" s="5">
        <v>12</v>
      </c>
      <c r="I21" s="13">
        <f t="shared" si="0"/>
        <v>0.25</v>
      </c>
      <c r="J21" s="26"/>
      <c r="K21" s="5">
        <v>3</v>
      </c>
      <c r="L21" s="5">
        <v>0.5</v>
      </c>
      <c r="M21" s="6">
        <f t="shared" si="1"/>
        <v>3</v>
      </c>
      <c r="O21">
        <f t="shared" si="2"/>
        <v>0</v>
      </c>
      <c r="P21">
        <f t="shared" si="3"/>
        <v>1</v>
      </c>
      <c r="Q21">
        <f t="shared" si="4"/>
        <v>0</v>
      </c>
      <c r="R21">
        <f t="shared" si="5"/>
        <v>3</v>
      </c>
    </row>
    <row r="22" spans="6:18" x14ac:dyDescent="0.35">
      <c r="F22" s="14" t="s">
        <v>19</v>
      </c>
      <c r="G22" s="5">
        <v>1</v>
      </c>
      <c r="H22" s="5">
        <v>230</v>
      </c>
      <c r="I22" s="13">
        <f t="shared" si="0"/>
        <v>9.1304347826086953</v>
      </c>
      <c r="J22" s="26"/>
      <c r="K22" s="5">
        <v>2100</v>
      </c>
      <c r="L22" s="5">
        <v>0.75</v>
      </c>
      <c r="M22" s="6">
        <f t="shared" si="1"/>
        <v>1575</v>
      </c>
      <c r="O22">
        <f t="shared" si="2"/>
        <v>2100</v>
      </c>
      <c r="P22">
        <f t="shared" si="3"/>
        <v>0</v>
      </c>
      <c r="Q22">
        <f t="shared" si="4"/>
        <v>1575</v>
      </c>
      <c r="R22">
        <f t="shared" si="5"/>
        <v>0</v>
      </c>
    </row>
    <row r="23" spans="6:18" x14ac:dyDescent="0.35">
      <c r="F23" s="14" t="s">
        <v>20</v>
      </c>
      <c r="G23" s="5">
        <v>1</v>
      </c>
      <c r="H23" s="5">
        <v>12</v>
      </c>
      <c r="I23" s="13">
        <f t="shared" si="0"/>
        <v>0.19999999999999998</v>
      </c>
      <c r="J23" s="26"/>
      <c r="K23" s="5">
        <v>2.4</v>
      </c>
      <c r="L23" s="5">
        <v>24</v>
      </c>
      <c r="M23" s="6">
        <f t="shared" si="1"/>
        <v>57.599999999999994</v>
      </c>
      <c r="O23">
        <f t="shared" si="2"/>
        <v>0</v>
      </c>
      <c r="P23">
        <f t="shared" si="3"/>
        <v>1</v>
      </c>
      <c r="Q23">
        <f t="shared" si="4"/>
        <v>0</v>
      </c>
      <c r="R23">
        <f t="shared" si="5"/>
        <v>57.599999999999994</v>
      </c>
    </row>
    <row r="24" spans="6:18" x14ac:dyDescent="0.35">
      <c r="F24" s="14" t="s">
        <v>21</v>
      </c>
      <c r="G24" s="5">
        <v>2</v>
      </c>
      <c r="H24" s="5">
        <v>12</v>
      </c>
      <c r="I24" s="13">
        <f t="shared" si="0"/>
        <v>1.25</v>
      </c>
      <c r="J24" s="26"/>
      <c r="K24" s="5">
        <v>15</v>
      </c>
      <c r="L24" s="5">
        <v>1</v>
      </c>
      <c r="M24" s="6">
        <f t="shared" si="1"/>
        <v>30</v>
      </c>
      <c r="O24">
        <f t="shared" si="2"/>
        <v>0</v>
      </c>
      <c r="P24">
        <f t="shared" si="3"/>
        <v>1</v>
      </c>
      <c r="Q24">
        <f t="shared" si="4"/>
        <v>0</v>
      </c>
      <c r="R24">
        <f t="shared" si="5"/>
        <v>30</v>
      </c>
    </row>
    <row r="25" spans="6:18" x14ac:dyDescent="0.35">
      <c r="F25" s="14" t="s">
        <v>33</v>
      </c>
      <c r="G25" s="5">
        <v>2</v>
      </c>
      <c r="H25" s="5">
        <v>12</v>
      </c>
      <c r="I25" s="13">
        <v>3.1</v>
      </c>
      <c r="J25" s="27"/>
      <c r="K25" s="23">
        <f>I25*5</f>
        <v>15.5</v>
      </c>
      <c r="L25" s="5">
        <v>1</v>
      </c>
      <c r="M25" s="6">
        <f t="shared" si="1"/>
        <v>31</v>
      </c>
      <c r="P25">
        <f t="shared" si="3"/>
        <v>1</v>
      </c>
    </row>
    <row r="26" spans="6:18" x14ac:dyDescent="0.35">
      <c r="F26" s="14" t="s">
        <v>22</v>
      </c>
      <c r="G26" s="5">
        <v>1</v>
      </c>
      <c r="H26" s="5">
        <v>12</v>
      </c>
      <c r="I26" s="13">
        <f>K26/H26</f>
        <v>1.8</v>
      </c>
      <c r="J26" s="27"/>
      <c r="K26" s="23">
        <v>21.6</v>
      </c>
      <c r="L26" s="5">
        <v>4</v>
      </c>
      <c r="M26" s="6">
        <f t="shared" si="1"/>
        <v>86.4</v>
      </c>
      <c r="O26">
        <f>IF(H26&gt;12,K26,0)</f>
        <v>0</v>
      </c>
      <c r="P26">
        <f t="shared" si="3"/>
        <v>1</v>
      </c>
      <c r="Q26">
        <f t="shared" si="4"/>
        <v>0</v>
      </c>
      <c r="R26">
        <f>IF(P26=1,M26,0)</f>
        <v>86.4</v>
      </c>
    </row>
    <row r="27" spans="6:18" ht="20" x14ac:dyDescent="0.4">
      <c r="F27" s="8"/>
      <c r="G27" s="2"/>
      <c r="H27" s="2"/>
      <c r="I27" s="2"/>
      <c r="J27" s="2"/>
      <c r="K27" s="2"/>
      <c r="L27" s="9" t="s">
        <v>29</v>
      </c>
      <c r="M27" s="10">
        <f>SUM(M9:M26)+U28</f>
        <v>3389</v>
      </c>
    </row>
    <row r="28" spans="6:18" ht="15.5" x14ac:dyDescent="0.35">
      <c r="G28" s="1"/>
      <c r="H28" s="1"/>
      <c r="I28" s="2"/>
      <c r="J28" s="2"/>
      <c r="K28" s="3"/>
      <c r="L28" s="21" t="s">
        <v>27</v>
      </c>
      <c r="M28" s="21">
        <f>SUM(Q9:Q26)</f>
        <v>2654</v>
      </c>
    </row>
    <row r="29" spans="6:18" ht="15.5" x14ac:dyDescent="0.35">
      <c r="F29" s="4"/>
      <c r="G29" s="1"/>
      <c r="H29" s="1"/>
      <c r="I29" s="28"/>
      <c r="J29" s="2"/>
      <c r="K29" s="3"/>
      <c r="L29" s="22" t="s">
        <v>28</v>
      </c>
      <c r="M29" s="22">
        <f>SUM(R9:R26)</f>
        <v>704</v>
      </c>
    </row>
    <row r="31" spans="6:18" ht="18.5" x14ac:dyDescent="0.45">
      <c r="L31" s="11" t="s">
        <v>23</v>
      </c>
      <c r="M31" s="12">
        <f>M27/12</f>
        <v>282.41666666666669</v>
      </c>
    </row>
    <row r="32" spans="6:18" ht="18.5" x14ac:dyDescent="0.45">
      <c r="L32" s="15" t="s">
        <v>24</v>
      </c>
      <c r="M32" s="16">
        <f>M31*1.15</f>
        <v>324.77916666666664</v>
      </c>
    </row>
    <row r="33" spans="12:15" ht="37" x14ac:dyDescent="0.45">
      <c r="L33" s="20" t="s">
        <v>26</v>
      </c>
      <c r="M33" s="19">
        <f>SUM(O9:O26)</f>
        <v>3560</v>
      </c>
    </row>
    <row r="34" spans="12:15" x14ac:dyDescent="0.35">
      <c r="L34" s="25"/>
    </row>
    <row r="36" spans="12:15" x14ac:dyDescent="0.35">
      <c r="O36">
        <f>2100*1.15</f>
        <v>2415</v>
      </c>
    </row>
  </sheetData>
  <mergeCells count="2">
    <mergeCell ref="F6:M6"/>
    <mergeCell ref="F5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B993-96BD-4044-AF29-91057F79E12F}">
  <dimension ref="C5:C8"/>
  <sheetViews>
    <sheetView workbookViewId="0">
      <selection activeCell="C4" sqref="C4"/>
    </sheetView>
  </sheetViews>
  <sheetFormatPr defaultRowHeight="14.5" x14ac:dyDescent="0.35"/>
  <sheetData>
    <row r="5" spans="3:3" x14ac:dyDescent="0.35">
      <c r="C5">
        <v>12</v>
      </c>
    </row>
    <row r="6" spans="3:3" x14ac:dyDescent="0.35">
      <c r="C6">
        <v>24</v>
      </c>
    </row>
    <row r="7" spans="3:3" x14ac:dyDescent="0.35">
      <c r="C7">
        <v>110</v>
      </c>
    </row>
    <row r="8" spans="3:3" x14ac:dyDescent="0.35">
      <c r="C8">
        <v>220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4 D A A B Q S w M E F A A C A A g A g Z V q V 7 F r j Q q k A A A A 9 g A A A B I A H A B D b 2 5 m a W c v U G F j a 2 F n Z S 5 4 b W w g o h g A K K A U A A A A A A A A A A A A A A A A A A A A A A A A A A A A h Y 8 x D o I w G I W v 0 n S n L d X B k J 8 y O J l I Y q I x r k 2 p 0 A j F 0 G K 5 m 4 N H 8 g p i F H V z f N / 7 h v f u 1 x t k Q 1 O j i + 6 c a W 2 K Y 8 I w 0 l a 1 h b F l i n t / j B Y 4 E 7 C R 6 i R L j U b Z u m R w R Y o r 7 8 8 J p S E E E m a k 7 U r K G Y v p I V 9 v V a U b i T + y + S 9 H x j o v r d J Y w P 4 1 R n A S c 0 7 4 n B M G d I K Q G / s V + L j 3 2 f 5 A W P a 1 7 z s t j I 9 W O 6 B T B P r + I B 5 Q S w M E F A A C A A g A g Z V q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G V a l c 7 q 3 4 c q A A A A O A A A A A T A B w A R m 9 y b X V s Y X M v U 2 V j d G l v b j E u b S C i G A A o o B Q A A A A A A A A A A A A A A A A A A A A A A A A A A A B 1 j T E L g z A U h P d A / k N I F w U R n M V J O r Y d K u 0 g D l G f b T C + J 0 m E i v j f G 7 B r b z m 4 O 7 5 z 0 H l N K O 6 H Z z l n n L m 3 s t C L h z J k t S i E A c + Z C L p Z / d I I I T p / O j B p u V g L 6 J 9 k x 5 Z o j O K t v q o J C l m p F o x R m W z 2 u i T 0 Y d Q k B + M k L 9 T r Q X f K k / B 6 J h l w Y W 8 g r a x C N 5 C d S j L L h N U 6 g 4 t + n 8 m 2 y R A T Y q A m w o d O K F z 3 P e Z M 4 z 9 0 / g V Q S w E C L Q A U A A I A C A C B l W p X s W u N C q Q A A A D 2 A A A A E g A A A A A A A A A A A A A A A A A A A A A A Q 2 9 u Z m l n L 1 B h Y 2 t h Z 2 U u e G 1 s U E s B A i 0 A F A A C A A g A g Z V q V w / K 6 a u k A A A A 6 Q A A A B M A A A A A A A A A A A A A A A A A 8 A A A A F t D b 2 5 0 Z W 5 0 X 1 R 5 c G V z X S 5 4 b W x Q S w E C L Q A U A A I A C A C B l W p X O 6 t + H K g A A A D g A A A A E w A A A A A A A A A A A A A A A A D h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J C A A A A A A A A O c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Y W x v c m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T B U M T g 6 N D M 6 M z A u N T E y N T k 4 N F o i I C 8 + P E V u d H J 5 I F R 5 c G U 9 I k Z p b G x D b 2 x 1 b W 5 U e X B l c y I g V m F s d W U 9 I n N B Q T 0 9 I i A v P j x F b n R y e S B U e X B l P S J G a W x s Q 2 9 s d W 1 u T m F t Z X M i I F Z h b H V l P S J z W y Z x d W 9 0 O 0 N v b G 9 u b m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m F s b 3 J p L 0 F 1 d G 9 S Z W 1 v d m V k Q 2 9 s d W 1 u c z E u e 0 N v b G 9 u b m E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Z h b G 9 y a S 9 B d X R v U m V t b 3 Z l Z E N v b H V t b n M x L n t D b 2 x v b m 5 h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m F s b 3 J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Y W x v c m k v T W 9 k a W Z p Y 2 F 0 b y U y M H R p c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O 1 x p z Q a y E a Y x 2 6 7 o H J V k A A A A A A C A A A A A A A Q Z g A A A A E A A C A A A A C 2 w z 5 5 E n t Y y R q m o D p M 9 W T 7 s y 7 l A C D u r N Q P / a + Q 3 y O S W Q A A A A A O g A A A A A I A A C A A A A C n Z H L b a O 1 8 B Z x L 1 l s d m W 4 E b W N Y x A + s k 5 G 4 5 A I / 3 5 g + t V A A A A B D A A Y u e y j L h Z Z j l P q V Q A 4 G 0 9 S J 3 + 2 D t 6 G P 9 r b W M T I H b W N 2 X j s 3 I L e J z 2 V A F J 8 p C 2 g c B j M r p Y 4 v Z 5 a K y 1 / X Z d 7 L x r b M B 0 B 2 a F Y d E 5 Z 4 b h q Y D E A A A A B n p / D K o 4 z N o W m y s X w d j W U M b 1 8 G B j g C / N W 0 Z o A W 0 A c f Q Y F M k N E V y X O f f h l g B o d Z o g G B F o t 0 S r k R g c X X x v Q 7 n S g s < / D a t a M a s h u p > 
</file>

<file path=customXml/itemProps1.xml><?xml version="1.0" encoding="utf-8"?>
<ds:datastoreItem xmlns:ds="http://schemas.openxmlformats.org/officeDocument/2006/customXml" ds:itemID="{DE1C1184-1EC0-4995-91E2-ACEEA31C58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Fabbisogno - Daily Consumption</vt:lpstr>
      <vt:lpstr>Example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Fasoli</dc:creator>
  <cp:lastModifiedBy>Daniele Fasoli</cp:lastModifiedBy>
  <dcterms:created xsi:type="dcterms:W3CDTF">2021-09-26T22:23:51Z</dcterms:created>
  <dcterms:modified xsi:type="dcterms:W3CDTF">2023-11-19T10:10:04Z</dcterms:modified>
</cp:coreProperties>
</file>